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LAZENÍ GYN\PD\TECHNOLOGIE\"/>
    </mc:Choice>
  </mc:AlternateContent>
  <xr:revisionPtr revIDLastSave="0" documentId="13_ncr:1_{4B8831FB-22D6-4B47-9399-7EAAB4FEEBB8}" xr6:coauthVersionLast="36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  <sheet name="List1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.041">Rekapitulace!#REF!</definedName>
    <definedName name="MONT.713">Rekapitulace!$H$7</definedName>
    <definedName name="mont.731">Rekapitulace!#REF!</definedName>
    <definedName name="mont.732">Rekapitulace!$H$8</definedName>
    <definedName name="mont.733">Rekapitulace!$H$9</definedName>
    <definedName name="mont.734">Rekapitulace!$H$10</definedName>
    <definedName name="mont.735">Rekapitulace!#REF!</definedName>
    <definedName name="mont.767">Rekapitulace!$H$11</definedName>
    <definedName name="mont.783">Rekapitulace!#REF!</definedName>
    <definedName name="mont.800">Rekapitulace!#REF!</definedName>
    <definedName name="monta.783">Rekapitulace!#REF!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Položky!$A$1:$J$119</definedName>
    <definedName name="_xlnm.Print_Area" localSheetId="1">Rekapitulace!$A$1:$I$23</definedName>
    <definedName name="PocetMJ">'Krycí list'!$G$6</definedName>
    <definedName name="Poznamka">'Krycí list'!$B$37</definedName>
    <definedName name="Profese">'Krycí list'!$E$2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soustava">'Krycí list'!$C$2</definedName>
    <definedName name="soustva">'Krycí list'!$C$2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ařazení">'Krycí list'!$A$2</definedName>
    <definedName name="Zhotovitel">'Krycí list'!$C$11:$E$11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9" i="3" l="1"/>
  <c r="G110" i="3"/>
  <c r="G111" i="3"/>
  <c r="G98" i="3"/>
  <c r="G80" i="3"/>
  <c r="G73" i="3"/>
  <c r="G48" i="3"/>
  <c r="G47" i="3"/>
  <c r="E18" i="3"/>
  <c r="G18" i="3" s="1"/>
  <c r="E17" i="3"/>
  <c r="G17" i="3" s="1"/>
  <c r="E12" i="3"/>
  <c r="E11" i="3"/>
  <c r="G29" i="3"/>
  <c r="G60" i="3"/>
  <c r="AU60" i="3"/>
  <c r="AT60" i="3"/>
  <c r="AS60" i="3"/>
  <c r="AR60" i="3"/>
  <c r="AQ60" i="3"/>
  <c r="E52" i="3"/>
  <c r="G52" i="3" s="1"/>
  <c r="N43" i="3"/>
  <c r="G43" i="3"/>
  <c r="L43" i="3"/>
  <c r="G32" i="3"/>
  <c r="G59" i="3"/>
  <c r="AU59" i="3"/>
  <c r="AT59" i="3"/>
  <c r="AS59" i="3"/>
  <c r="AR59" i="3"/>
  <c r="AQ59" i="3"/>
  <c r="E70" i="3"/>
  <c r="G70" i="3" s="1"/>
  <c r="E67" i="3"/>
  <c r="G67" i="3" s="1"/>
  <c r="G66" i="3"/>
  <c r="G31" i="3"/>
  <c r="G30" i="3"/>
  <c r="G40" i="3"/>
  <c r="G58" i="3"/>
  <c r="G35" i="3"/>
  <c r="G34" i="3"/>
  <c r="E33" i="3"/>
  <c r="G33" i="3" s="1"/>
  <c r="G28" i="3"/>
  <c r="E79" i="3"/>
  <c r="G79" i="3" s="1"/>
  <c r="E78" i="3"/>
  <c r="G78" i="3" s="1"/>
  <c r="G77" i="3"/>
  <c r="G76" i="3"/>
  <c r="G75" i="3"/>
  <c r="G72" i="3"/>
  <c r="AU73" i="3"/>
  <c r="AT73" i="3"/>
  <c r="AS73" i="3"/>
  <c r="AR73" i="3"/>
  <c r="AQ73" i="3"/>
  <c r="G81" i="3"/>
  <c r="AR57" i="3"/>
  <c r="AR83" i="3" s="1"/>
  <c r="G74" i="3"/>
  <c r="G61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6" i="3" s="1"/>
  <c r="A87" i="3" s="1"/>
  <c r="A88" i="3" s="1"/>
  <c r="A89" i="3" s="1"/>
  <c r="A92" i="3" s="1"/>
  <c r="A95" i="3" s="1"/>
  <c r="A96" i="3" s="1"/>
  <c r="A97" i="3" s="1"/>
  <c r="A98" i="3" s="1"/>
  <c r="A99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G46" i="3"/>
  <c r="E41" i="3"/>
  <c r="E42" i="3"/>
  <c r="E16" i="3" s="1"/>
  <c r="G16" i="3" s="1"/>
  <c r="N44" i="3"/>
  <c r="B12" i="2"/>
  <c r="B13" i="2"/>
  <c r="A13" i="2"/>
  <c r="B14" i="2"/>
  <c r="A14" i="2"/>
  <c r="E89" i="3"/>
  <c r="G89" i="3" s="1"/>
  <c r="E11" i="2" s="1"/>
  <c r="C100" i="3"/>
  <c r="G99" i="3"/>
  <c r="G97" i="3"/>
  <c r="G96" i="3"/>
  <c r="G95" i="3"/>
  <c r="G45" i="3"/>
  <c r="G19" i="3"/>
  <c r="G20" i="3"/>
  <c r="G21" i="3"/>
  <c r="G22" i="3"/>
  <c r="G27" i="3"/>
  <c r="G37" i="3"/>
  <c r="AR36" i="3" s="1"/>
  <c r="E8" i="2"/>
  <c r="G54" i="3"/>
  <c r="I9" i="2" s="1"/>
  <c r="I15" i="2" s="1"/>
  <c r="C21" i="1" s="1"/>
  <c r="G62" i="3"/>
  <c r="G63" i="3"/>
  <c r="G68" i="3"/>
  <c r="G83" i="3"/>
  <c r="G86" i="3"/>
  <c r="G88" i="3"/>
  <c r="G87" i="3"/>
  <c r="AR85" i="3" s="1"/>
  <c r="AR88" i="3" s="1"/>
  <c r="G102" i="3"/>
  <c r="G103" i="3"/>
  <c r="G104" i="3"/>
  <c r="G105" i="3"/>
  <c r="G106" i="3"/>
  <c r="G107" i="3"/>
  <c r="G108" i="3"/>
  <c r="E69" i="3"/>
  <c r="G69" i="3" s="1"/>
  <c r="AF92" i="3"/>
  <c r="AE92" i="3"/>
  <c r="AD92" i="3"/>
  <c r="AC92" i="3"/>
  <c r="AB92" i="3"/>
  <c r="E65" i="3"/>
  <c r="G65" i="3" s="1"/>
  <c r="E64" i="3"/>
  <c r="G64" i="3" s="1"/>
  <c r="D4" i="3"/>
  <c r="F3" i="3"/>
  <c r="D3" i="3"/>
  <c r="G2" i="2"/>
  <c r="H1" i="2"/>
  <c r="G1" i="2"/>
  <c r="C2" i="2"/>
  <c r="C4" i="3" s="1"/>
  <c r="C1" i="2"/>
  <c r="C3" i="3" s="1"/>
  <c r="AQ57" i="3"/>
  <c r="AS57" i="3"/>
  <c r="AT57" i="3"/>
  <c r="AU57" i="3"/>
  <c r="AQ54" i="3"/>
  <c r="AQ55" i="3" s="1"/>
  <c r="AS54" i="3"/>
  <c r="AS55" i="3" s="1"/>
  <c r="AT54" i="3"/>
  <c r="AT55" i="3" s="1"/>
  <c r="AU54" i="3"/>
  <c r="AU55" i="3" s="1"/>
  <c r="G7" i="1"/>
  <c r="C9" i="1"/>
  <c r="D15" i="1"/>
  <c r="D16" i="1"/>
  <c r="C33" i="1"/>
  <c r="F33" i="1"/>
  <c r="C18" i="1"/>
  <c r="AQ24" i="3"/>
  <c r="AQ25" i="3" s="1"/>
  <c r="AS24" i="3"/>
  <c r="AS25" i="3" s="1"/>
  <c r="AT24" i="3"/>
  <c r="AT25" i="3" s="1"/>
  <c r="AU24" i="3"/>
  <c r="AU25" i="3" s="1"/>
  <c r="AQ26" i="3"/>
  <c r="AS26" i="3"/>
  <c r="AT26" i="3"/>
  <c r="AU26" i="3"/>
  <c r="AQ36" i="3"/>
  <c r="AS36" i="3"/>
  <c r="AT36" i="3"/>
  <c r="AU36" i="3"/>
  <c r="AQ82" i="3"/>
  <c r="AS82" i="3"/>
  <c r="AT82" i="3"/>
  <c r="AU82" i="3"/>
  <c r="AQ85" i="3"/>
  <c r="AQ88" i="3" s="1"/>
  <c r="AS85" i="3"/>
  <c r="AS88" i="3" s="1"/>
  <c r="AT85" i="3"/>
  <c r="AT88" i="3" s="1"/>
  <c r="AU85" i="3"/>
  <c r="AU88" i="3" s="1"/>
  <c r="A7" i="2"/>
  <c r="B7" i="2"/>
  <c r="A8" i="2"/>
  <c r="B8" i="2"/>
  <c r="A9" i="2"/>
  <c r="B9" i="2"/>
  <c r="A10" i="2"/>
  <c r="B10" i="2"/>
  <c r="A11" i="2"/>
  <c r="B11" i="2"/>
  <c r="G41" i="3"/>
  <c r="E49" i="3"/>
  <c r="G49" i="3" s="1"/>
  <c r="G44" i="3"/>
  <c r="L44" i="3"/>
  <c r="G12" i="3"/>
  <c r="E14" i="3"/>
  <c r="G14" i="3" s="1"/>
  <c r="L40" i="3"/>
  <c r="E8" i="3"/>
  <c r="G8" i="3" s="1"/>
  <c r="N40" i="3"/>
  <c r="H11" i="2"/>
  <c r="G82" i="3"/>
  <c r="H10" i="2" s="1"/>
  <c r="G23" i="3"/>
  <c r="H7" i="2" s="1"/>
  <c r="G36" i="3"/>
  <c r="H8" i="2" s="1"/>
  <c r="H9" i="2"/>
  <c r="AU37" i="3" l="1"/>
  <c r="AT37" i="3"/>
  <c r="G11" i="3"/>
  <c r="AS37" i="3"/>
  <c r="G100" i="3"/>
  <c r="F13" i="2" s="1"/>
  <c r="J13" i="2" s="1"/>
  <c r="AU83" i="3"/>
  <c r="H15" i="2"/>
  <c r="C17" i="1" s="1"/>
  <c r="AQ37" i="3"/>
  <c r="E51" i="3"/>
  <c r="G51" i="3" s="1"/>
  <c r="G42" i="3"/>
  <c r="F11" i="2"/>
  <c r="J11" i="2" s="1"/>
  <c r="E10" i="3"/>
  <c r="G10" i="3" s="1"/>
  <c r="L42" i="3"/>
  <c r="N42" i="3"/>
  <c r="G112" i="3"/>
  <c r="F14" i="2" s="1"/>
  <c r="J14" i="2" s="1"/>
  <c r="N41" i="3"/>
  <c r="E15" i="3"/>
  <c r="G15" i="3" s="1"/>
  <c r="E9" i="3"/>
  <c r="AQ83" i="3"/>
  <c r="AR26" i="3"/>
  <c r="AR37" i="3" s="1"/>
  <c r="F38" i="3"/>
  <c r="F8" i="2" s="1"/>
  <c r="J8" i="2" s="1"/>
  <c r="G38" i="3"/>
  <c r="F84" i="3"/>
  <c r="F10" i="2" s="1"/>
  <c r="AS83" i="3"/>
  <c r="AT83" i="3"/>
  <c r="E50" i="3"/>
  <c r="G50" i="3" s="1"/>
  <c r="E10" i="2"/>
  <c r="AR82" i="3"/>
  <c r="G90" i="3"/>
  <c r="L41" i="3"/>
  <c r="G55" i="3" s="1"/>
  <c r="G84" i="3"/>
  <c r="E92" i="3" l="1"/>
  <c r="G92" i="3" s="1"/>
  <c r="G93" i="3" s="1"/>
  <c r="F12" i="2" s="1"/>
  <c r="J12" i="2" s="1"/>
  <c r="F56" i="3"/>
  <c r="F9" i="2" s="1"/>
  <c r="J10" i="2"/>
  <c r="AR54" i="3"/>
  <c r="AR55" i="3" s="1"/>
  <c r="E9" i="2"/>
  <c r="G56" i="3"/>
  <c r="E13" i="3"/>
  <c r="G13" i="3" s="1"/>
  <c r="G9" i="3"/>
  <c r="J9" i="2" l="1"/>
  <c r="E24" i="3"/>
  <c r="G24" i="3" s="1"/>
  <c r="G25" i="3" s="1"/>
  <c r="G114" i="3" s="1"/>
  <c r="F7" i="2"/>
  <c r="F15" i="2" s="1"/>
  <c r="C16" i="1" s="1"/>
  <c r="E7" i="2" l="1"/>
  <c r="J7" i="2" s="1"/>
  <c r="J15" i="2" s="1"/>
  <c r="AR24" i="3"/>
  <c r="AR25" i="3" s="1"/>
  <c r="G120" i="3"/>
  <c r="E15" i="2" l="1"/>
  <c r="C15" i="1" s="1"/>
  <c r="C19" i="1" s="1"/>
  <c r="C22" i="1" s="1"/>
  <c r="G20" i="2" l="1"/>
  <c r="I20" i="2" s="1"/>
  <c r="G15" i="1" s="1"/>
  <c r="G21" i="2"/>
  <c r="I21" i="2" s="1"/>
  <c r="G16" i="1" s="1"/>
  <c r="H22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<sst xmlns="http://schemas.openxmlformats.org/spreadsheetml/2006/main" count="505" uniqueCount="363">
  <si>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</si>
  <si>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</si>
  <si>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</si>
  <si>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</si>
  <si>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</si>
  <si>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</si>
  <si>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</si>
  <si>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</si>
  <si>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</si>
  <si>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</si>
  <si>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</si>
  <si>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</si>
  <si>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</si>
  <si>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</si>
  <si>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</si>
  <si>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</si>
  <si>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</si>
  <si>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</si>
  <si>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</si>
  <si>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</si>
  <si>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</si>
  <si>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</si>
  <si>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</si>
  <si>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</si>
  <si>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</si>
  <si>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</si>
  <si>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</si>
  <si>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</si>
  <si>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</si>
  <si>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</si>
  <si>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</si>
  <si>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</si>
  <si>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</si>
  <si>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</si>
  <si>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</si>
  <si>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</si>
  <si>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</si>
  <si>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</si>
  <si>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</si>
  <si>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</si>
  <si>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</si>
  <si>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</si>
  <si>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</si>
  <si>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</si>
  <si>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</si>
  <si>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</si>
  <si>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</si>
  <si>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</si>
  <si>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</si>
  <si>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</si>
  <si>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</si>
  <si>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</si>
  <si>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</si>
  <si>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</si>
  <si>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</si>
  <si>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</si>
  <si>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</si>
  <si>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</si>
  <si>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</si>
  <si>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</si>
  <si>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</si>
  <si>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</si>
  <si>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</si>
  <si>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</si>
  <si>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</si>
  <si>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</si>
  <si>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</si>
  <si>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</si>
  <si>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</si>
  <si>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713</t>
  </si>
  <si>
    <t>Izolace tepelné</t>
  </si>
  <si>
    <t>kus</t>
  </si>
  <si>
    <t>m</t>
  </si>
  <si>
    <t>soubor</t>
  </si>
  <si>
    <t>hod</t>
  </si>
  <si>
    <t>732</t>
  </si>
  <si>
    <t>Strojovny</t>
  </si>
  <si>
    <t>Montáž orientačního štítku včetně dodávky štítku</t>
  </si>
  <si>
    <t xml:space="preserve">Přesun hmot pro strojovny, výšky do 12 m </t>
  </si>
  <si>
    <t>733</t>
  </si>
  <si>
    <t>Rozvod potrubí</t>
  </si>
  <si>
    <t>734</t>
  </si>
  <si>
    <t>Armatury</t>
  </si>
  <si>
    <t xml:space="preserve">Kohouty plnicí a vypouštěcí DN 15 </t>
  </si>
  <si>
    <t xml:space="preserve">Montáž tlakoměru deformačního 0-10 MPa </t>
  </si>
  <si>
    <t>767</t>
  </si>
  <si>
    <t>Konstrukce zámečnické</t>
  </si>
  <si>
    <t>kg</t>
  </si>
  <si>
    <t>Mimostaveništní doprava</t>
  </si>
  <si>
    <t>Zařízení staveniště</t>
  </si>
  <si>
    <t>732-01</t>
  </si>
  <si>
    <t>Ostatní položky</t>
  </si>
  <si>
    <t>900-02</t>
  </si>
  <si>
    <t>Vodivé pospojování</t>
  </si>
  <si>
    <t>900 Ostatní položky</t>
  </si>
  <si>
    <t>Změkčovací stanice s časově elektronickým řízením Reflex RZF K2 ZE, výkon 1m3/h. Použití pro technologické procesy, soustavy topení a chlazení. zaškolení, uvedení do provozu</t>
  </si>
  <si>
    <t>713 Izolace tepelné</t>
  </si>
  <si>
    <t>732 Strojovny</t>
  </si>
  <si>
    <t>733 Rozvod potrubí</t>
  </si>
  <si>
    <t>734 Armatury</t>
  </si>
  <si>
    <t>767 Konstrukce zámečnické</t>
  </si>
  <si>
    <t>Zkouška těsnosti po jednotlivých úsecích včetně výstupních protokolů jednotlivých odzkoušených úseků - v návaznosti na harmonogram stavby</t>
  </si>
  <si>
    <t>Popisy regulačních uzlů, popisy zařízení, schema a půdorys kotelny, štítkování nastavení regulačních ventilů, štítkování pozic čerpadel, štíťky na potrubí - vše zalaminováno</t>
  </si>
  <si>
    <t>Speciální pokyny pro projektování</t>
  </si>
  <si>
    <t>Rozšíření na dva topné okruhy</t>
  </si>
  <si>
    <t>Čidlo teploty teplé vody a nabíjecí čerpadlo zásobníku</t>
  </si>
  <si>
    <t>se připojí na svorky EMS kotle.</t>
  </si>
  <si>
    <t>Oblast použití hydrauliky bez rozdělovače v rozsahu od</t>
  </si>
  <si>
    <t>ΔT = 15 - 25 K (při ΔT = 20 K se tlaková ztráta kotle</t>
  </si>
  <si>
    <t>pohybuje cca mezi 95 mbar až 115 mbar).</t>
  </si>
  <si>
    <t>Maximální ΔT mezi teplotou výstupu a zpátečky činí při</t>
  </si>
  <si>
    <t>jmenovitém výkonu 30 K. Od ΔT = 30 K moduluje hořák</t>
  </si>
  <si>
    <t>výkon kotle dolů až k nejmenšímu výkonu, když</t>
  </si>
  <si>
    <t>nedochází k žádnému odběru tepla. Při dimenzování</t>
  </si>
  <si>
    <t>topného systému je toto nutné zohlednit.</t>
  </si>
  <si>
    <t>Tlaková ztráta kotle by včetně uzavíracích zařízení</t>
  </si>
  <si>
    <t>měla činit maximálně 130 mbar až 150 mbar. Je-li</t>
  </si>
  <si>
    <t>tlaková ztráta větší, doporučujeme použít</t>
  </si>
  <si>
    <t>termohydraulický rozdělovač.</t>
  </si>
  <si>
    <t>Nabíjecí čerpadlo zásobníku by mělo být dimenzováno</t>
  </si>
  <si>
    <t>podle údajů o redukované potřebě otopné vody</t>
  </si>
  <si>
    <t>zásobníků teplé vody (viz katalog Buderus). Tím se jen</t>
  </si>
  <si>
    <t>nepatrně sníží výkonové číslo NL zásobníku, výrazně</t>
  </si>
  <si>
    <t>se zlepší hydraulické podmínky (tlaková ztráta) při</t>
  </si>
  <si>
    <t>souběžném provozu vytápění a nabíjení teplé vody.</t>
  </si>
  <si>
    <t>Aby se vytvořily definované hydraulické podmínky,</t>
  </si>
  <si>
    <t>doporučujeme regulační ventil průtoku pro okruh teplé</t>
  </si>
  <si>
    <t>vody a pro topný okruh. Optimální hydraulické</t>
  </si>
  <si>
    <t>podmínky snižují spotřebu elektrického proudu</t>
  </si>
  <si>
    <t>elektronicky řízených čerpadel.</t>
  </si>
  <si>
    <t>734-13</t>
  </si>
  <si>
    <t>Ceny v nabídce musí vycházet nejen z předloženého soupisu výkonů, ale i ze znalosti celého prováděcího projektu. Prostudování kompletní dokumentace je nutnou podmínkou předložení nabídky.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</si>
  <si>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</t>
  </si>
  <si>
    <t>767-01</t>
  </si>
  <si>
    <t>767-02</t>
  </si>
  <si>
    <t>733-10</t>
  </si>
  <si>
    <t>734-01</t>
  </si>
  <si>
    <t>Dodavatel musí zpracovat realizační dokumentaci stavby - dodavatelskou dokumentaci stavby, a musí ji předložit stavebníkovi a autorskému dozoru před realizací ke kontrole.</t>
  </si>
  <si>
    <t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 naceněnín zkontrolovat v digitální verzi souboru, jestli není část řádku položky skryta a informace o výrobku tak neúplná.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Dodavatel musí zpracovat realizační dokumentaci stavby - dodavatelskou dokumentaci stavby, a musí ji předložit stavebníkovi a autorskému dozoru před realizací ke kontrole.</t>
  </si>
  <si>
    <t>01, vlastní cenová soustava</t>
  </si>
  <si>
    <t>Výrobce</t>
  </si>
  <si>
    <t>Typ</t>
  </si>
  <si>
    <t>Číslo pol.</t>
  </si>
  <si>
    <t>Čistič pro lepidlo</t>
  </si>
  <si>
    <t>Položkový výkaz</t>
  </si>
  <si>
    <t>Upřesnění výrobků</t>
  </si>
  <si>
    <t>Napuštění a odvzdušnění systému</t>
  </si>
  <si>
    <t>Lešení pro montáž páteřních rozvodů</t>
  </si>
  <si>
    <t xml:space="preserve">Montáž teploměru dvoukovového </t>
  </si>
  <si>
    <t>Součástí dodávky je kompletní uvedení do provozu a zaregulování zařízení a jeho armatur, nastavení provozních parametrů jako i všech rozvodných a regulačních zařízení ve spolupráci s profesí MaR, až do přejímky a garance.</t>
  </si>
  <si>
    <t>Kompletní montáž izolace tepelné</t>
  </si>
  <si>
    <t>Kompletní montáž strojovny</t>
  </si>
  <si>
    <t>Kompletní montáž rozvodů potrubí</t>
  </si>
  <si>
    <t>Kompletní montáž armatur</t>
  </si>
  <si>
    <t>Napuštění a odvzdušnění systému(pro čištění systému se uvažuje s vícenásobným napuštěním)</t>
  </si>
  <si>
    <t>Přesun hmot procentní pro zámečnické konstrukce v objektech v do 24 m</t>
  </si>
  <si>
    <t>Kulový kohout pod AOV DN 15</t>
  </si>
  <si>
    <t>733-01</t>
  </si>
  <si>
    <t>733-02</t>
  </si>
  <si>
    <t>733-03</t>
  </si>
  <si>
    <t>767-04</t>
  </si>
  <si>
    <t>Grundfos</t>
  </si>
  <si>
    <t>734-06</t>
  </si>
  <si>
    <t>783</t>
  </si>
  <si>
    <t>Nátěry</t>
  </si>
  <si>
    <t>783 Nátěry</t>
  </si>
  <si>
    <t>783-01</t>
  </si>
  <si>
    <t>Izolační desky vhodné na izolaci čerpadel a armatur. Z materiálu bázi syntetického kaučuku s uzavřenými buňkami. Tloušťka stěny izolace 32mm</t>
  </si>
  <si>
    <t>m2</t>
  </si>
  <si>
    <t>713-10</t>
  </si>
  <si>
    <t>Siemens</t>
  </si>
  <si>
    <t>733-11</t>
  </si>
  <si>
    <t>767-03</t>
  </si>
  <si>
    <t>Kompletní montáž konstrukcí zámečnických</t>
  </si>
  <si>
    <t>Automatický odvzdušňovací ventil do DN15</t>
  </si>
  <si>
    <t>734-02</t>
  </si>
  <si>
    <t>734-05</t>
  </si>
  <si>
    <t>734-07</t>
  </si>
  <si>
    <t>Atypické konstrukce s hmotnosti do 5 kg. Drobný materiál, určený k uložení a kotvení potrubí (dělené objímky, závitové tyče, hmoždiny, vruty...)</t>
  </si>
  <si>
    <t>Atypicke konstrukce hmotnosti do 10 kg. Materiál, určený k uložení/zavěšení potrubních tras (mimo objímek, třmenů apod.) - nosné konzoly apod.</t>
  </si>
  <si>
    <t>Tlakoměr + smyčka + kohout</t>
  </si>
  <si>
    <t>Teploměr + jímka</t>
  </si>
  <si>
    <t>přesun hmot</t>
  </si>
  <si>
    <t>zednické práce…</t>
  </si>
  <si>
    <t>vše bez těch dvou</t>
  </si>
  <si>
    <t>Páska Armaflex AC 50 mm pro doizolování potrubí, tl. 3mm 
(15m x 50mm x 3mm)</t>
  </si>
  <si>
    <t>Lepidlo s citlivostí na tlak</t>
  </si>
  <si>
    <t>733-09</t>
  </si>
  <si>
    <t>733-12</t>
  </si>
  <si>
    <t>713-11</t>
  </si>
  <si>
    <t>t</t>
  </si>
  <si>
    <t xml:space="preserve">Přesun hmot pro izolace tepelné, výšky do 24 m </t>
  </si>
  <si>
    <t>tl. Izol</t>
  </si>
  <si>
    <t>733-06</t>
  </si>
  <si>
    <t>733-07</t>
  </si>
  <si>
    <t>733-08</t>
  </si>
  <si>
    <t>734-03</t>
  </si>
  <si>
    <t>734-08</t>
  </si>
  <si>
    <t>734-09</t>
  </si>
  <si>
    <t>734-12</t>
  </si>
  <si>
    <t xml:space="preserve">Přesun hmot pro armatury, výšky do 12 m </t>
  </si>
  <si>
    <t xml:space="preserve">Nátěr syntetický OK "C" nebo "CC" 2x + 1x email </t>
  </si>
  <si>
    <t>dní</t>
  </si>
  <si>
    <t>kg/m</t>
  </si>
  <si>
    <t xml:space="preserve">Přesun hmot pro rozvody potrubí, výšky do 6 m </t>
  </si>
  <si>
    <t>Povrch (m2)</t>
  </si>
  <si>
    <t>Průměr (mm)</t>
  </si>
  <si>
    <t>999</t>
  </si>
  <si>
    <t>900.</t>
  </si>
  <si>
    <t>Demontáže a úprava stávajících zařízení</t>
  </si>
  <si>
    <t>Vliv rekonstrukce - ztížená montáž</t>
  </si>
  <si>
    <t>713-01</t>
  </si>
  <si>
    <t>713-02</t>
  </si>
  <si>
    <t>713-03</t>
  </si>
  <si>
    <t>713-04</t>
  </si>
  <si>
    <t>713-06</t>
  </si>
  <si>
    <t>713-07</t>
  </si>
  <si>
    <t>713-08</t>
  </si>
  <si>
    <t>713-09</t>
  </si>
  <si>
    <t>Hzs - zednické výpomoci vrty, prostupy, drážky, přípomoci během transportu potrubí</t>
  </si>
  <si>
    <t>Návarky s trubkovým závitem do G 1"</t>
  </si>
  <si>
    <t>732-06</t>
  </si>
  <si>
    <t>732-11</t>
  </si>
  <si>
    <t>733-13</t>
  </si>
  <si>
    <t>900-03</t>
  </si>
  <si>
    <t>999-01</t>
  </si>
  <si>
    <t>999-03</t>
  </si>
  <si>
    <t>999-07</t>
  </si>
  <si>
    <t>999-08</t>
  </si>
  <si>
    <t>999-09</t>
  </si>
  <si>
    <t>999-10</t>
  </si>
  <si>
    <t>Ing. Jakub Šverák, Ing. Lukáš Klus</t>
  </si>
  <si>
    <t>Projektová dokumentace tvoří jeden celek a je nutno, zvláště při stanovení ceny se s ní komplexně seznámit. V případě, že ten, kdo s dokumentací pracuje, shledá disproporci mezi částmi dokumentace (výkresová část, technická zpráva a výkaz výměr), je nutno vzít v úvahu takovou variantu, za kterou dodavatel vzhledem ke své odbornosti převezme plné garance. Dtto, když dodavatel zjistí určité řešení, za které nemůže vzít garance ve vztahu k požadovanému výsledku, v tomto případě je povinen v ceně počítat s nápravou řešení a investora upozornit. V případě, že se v zadávací či jiné dokumentaci objeví odkazy na obchodní názvy, projektant připouští i jiné, kvalitativně a technicky obdobné řešení po odsouhlasení autorem projektu.
Na základě zadání investora PD uvažuje se stávajícím řešením odvodu spalin. Zdroje tepla jsou napojeny jednotlivě na samostatný odvod spalin a jsou jednotlivě vybaveny stávajícím tlumičem hluku. Revizní technik zhodnotí využitelnost stávajících tlumičů a kouřovodů a to na základě měření.</t>
  </si>
  <si>
    <t>Nemocnice Jihlava</t>
  </si>
  <si>
    <t>P18P164</t>
  </si>
  <si>
    <t>bm</t>
  </si>
  <si>
    <t>Armaflex</t>
  </si>
  <si>
    <t>DN20</t>
  </si>
  <si>
    <t>standard úsek</t>
  </si>
  <si>
    <t>Potrubní pouzdra parotěsné (µ=min 7000) ze syntetického kaučuku rozvody chladné vody, pro potrubí průměru 57, tl. 25mm, včetně tvarovek</t>
  </si>
  <si>
    <t>DN50</t>
  </si>
  <si>
    <t>Potrubní pouzdra parotěsné (µ=min 7000) ze syntetického kaučuku rozvody chladné vody, pro potrubí průměru 76, tl. 25mm, včetně tvarovek</t>
  </si>
  <si>
    <t>DN65</t>
  </si>
  <si>
    <t>Potrubní pouzdra parotěsná (µ=min 7000) ze syntetického kaučuku rozvody chladné vody, pro potrubí průměru 108, tl. 32mm, včetně tvarovek</t>
  </si>
  <si>
    <t>DN100</t>
  </si>
  <si>
    <t>upevňovací prvek pro potrubí chlazení - 57</t>
  </si>
  <si>
    <t>upevňovací prvek pro potrubí chlazení - 76</t>
  </si>
  <si>
    <t>upevňovací prvek pro potrubí chlazení - 108</t>
  </si>
  <si>
    <t>Potrubí hladké bezešvé nízkotlaké D 108 (DN 100) včetně tvarovek a přechodů</t>
  </si>
  <si>
    <t>Potrubí hladké bezešvé nízkotlaké D 76 (DN 65) včetně tvarovek a přechodů</t>
  </si>
  <si>
    <t>Potrubí hladké bezešvé nízkotlaké D 57 (DN 50) včetně tvarovek a přechodů</t>
  </si>
  <si>
    <t>Napojení nového potrubí na stávající rozvod (DN100/DN200)</t>
  </si>
  <si>
    <t>Napojení nového potrubí na stávající rozvod (DN20/DN20)</t>
  </si>
  <si>
    <t>Tlaková zkouška potrubí do DN 32</t>
  </si>
  <si>
    <t>Tlaková zkouška potrubí DN 50</t>
  </si>
  <si>
    <t>Tlaková zkouška potrubí DN 65</t>
  </si>
  <si>
    <t>Armafix</t>
  </si>
  <si>
    <t>Kohout kulový, vnitř.-vnitř.z. DN 32</t>
  </si>
  <si>
    <t>Elektromotorický servopohon 0-10V, 24V.</t>
  </si>
  <si>
    <t>VVF42</t>
  </si>
  <si>
    <t>SAX</t>
  </si>
  <si>
    <t>Montáž čerpadel oběhových, DN65</t>
  </si>
  <si>
    <t>Výchozí revize elektro pro zařízení CHL</t>
  </si>
  <si>
    <t>Funkční zkoušky, dilatační zkoušky, včetně výstupních protokolů</t>
  </si>
  <si>
    <t>Povrchová ůprava technické izolace PVC fólie- Isogenopak pro potrubí do DN100, včetně tvarovek a armatur</t>
  </si>
  <si>
    <t>Regulátor tlakové diference DN 100 s plynulou regulací v rozsahu nastavení 20-100 kPa. Součástí dodávky je kapilára o délce 1m a připojovací sada s uzavíráním. Montáž RDT do zpátečky.</t>
  </si>
  <si>
    <t>OVENTROP</t>
  </si>
  <si>
    <t>Hydromat DFC</t>
  </si>
  <si>
    <t>Hydrocontrol VFC</t>
  </si>
  <si>
    <t>Smyčkový regulační ventil DN100 pro použití v kombinaci s RDT, montáž do přívodního potrubí. S vypouštěním, přírubové připojení, včetně měření tlaku, průtoku. Kvs=201m3/h včetně protipřírub</t>
  </si>
  <si>
    <t>Zaregulování soustavy CHL (stávající a nové) včetně nastavení ventilů, součástí je měření vyvažovacích ventilů a protokol o hydraulickém zaregulování soustavy</t>
  </si>
  <si>
    <t>Projektová dokumentace CHL - skutečného provedení - součástí předávací dokumentace</t>
  </si>
  <si>
    <t>Oventrop</t>
  </si>
  <si>
    <t>Hydrocontrol VTR</t>
  </si>
  <si>
    <t>VVG41.14</t>
  </si>
  <si>
    <t>734-10</t>
  </si>
  <si>
    <t>734-11</t>
  </si>
  <si>
    <t>Odvzdušňovací nádoba DN100</t>
  </si>
  <si>
    <t>Kulový kohout k ON DN100</t>
  </si>
  <si>
    <t>713-05</t>
  </si>
  <si>
    <t>713-12</t>
  </si>
  <si>
    <t>713-13</t>
  </si>
  <si>
    <t>713-14</t>
  </si>
  <si>
    <t>713-15</t>
  </si>
  <si>
    <t>732-02</t>
  </si>
  <si>
    <t>732-03</t>
  </si>
  <si>
    <t>732-04</t>
  </si>
  <si>
    <t>732-05</t>
  </si>
  <si>
    <t>732-07</t>
  </si>
  <si>
    <t>732-08</t>
  </si>
  <si>
    <t>732-09</t>
  </si>
  <si>
    <t>732-10</t>
  </si>
  <si>
    <t>733-04</t>
  </si>
  <si>
    <t>733-05</t>
  </si>
  <si>
    <t>734-04</t>
  </si>
  <si>
    <t>734-35</t>
  </si>
  <si>
    <t>734-36</t>
  </si>
  <si>
    <t>734-37</t>
  </si>
  <si>
    <t>734-38</t>
  </si>
  <si>
    <t>734-39</t>
  </si>
  <si>
    <t>900-01</t>
  </si>
  <si>
    <t>900-04</t>
  </si>
  <si>
    <t>999-02</t>
  </si>
  <si>
    <t>999-04</t>
  </si>
  <si>
    <t>999-05</t>
  </si>
  <si>
    <t>999-06</t>
  </si>
  <si>
    <t>Oběhové čerpadlo DN65 s elektron. regulací, 38,3m3/h, 5,0m  Ele:1,1kW;6,7A;230V; Čerpadlo bez izolace-izolace řešena samostatně, čerpadlo s možností řízení na proporcionální tlak. Vybavené vestavěným display, možnost ovládání profesí MaR</t>
  </si>
  <si>
    <t>TPE3 65-150-S</t>
  </si>
  <si>
    <t>Objem (l/m)</t>
  </si>
  <si>
    <t>Potrubí hladké bezešvé nízkotlaké D 133 (DN 125) včetně tvarovek a přechodů</t>
  </si>
  <si>
    <t>Tlaková zkouška potrubí DN 125</t>
  </si>
  <si>
    <r>
      <t>2-cestný regulační ventil s rovnoprocentní charakteristikou, DN80, m=32,575m3/h, Kvs=100m3/h,</t>
    </r>
    <r>
      <rPr>
        <sz val="8"/>
        <color indexed="8"/>
        <rFont val="Arial"/>
        <family val="2"/>
        <charset val="238"/>
      </rPr>
      <t xml:space="preserve"> Kv=70m3/h</t>
    </r>
    <r>
      <rPr>
        <sz val="8"/>
        <rFont val="Arial"/>
        <family val="2"/>
        <charset val="238"/>
      </rPr>
      <t>, včetně dodávky protišroubení/protipřírub - 2ks + zpětná vazba polohy zdvihu.</t>
    </r>
  </si>
  <si>
    <t>Elektromotorický servopohon 0-10V, 24V. Přenastavovací síla 1000N.</t>
  </si>
  <si>
    <t>SKD</t>
  </si>
  <si>
    <t>upevňovací prvek pro potrubí chlazení - 133</t>
  </si>
  <si>
    <t>Potrubí hladké bezešvé nízkotlaké D 38 (DN 32) včetně tvarovek a přechodů</t>
  </si>
  <si>
    <t>Sběrač DN250, vstup DN100, 1x větev DN100, 1x větev DN32, součástí vypouštěcí ventily DN25, návarky G1/2 na teploměry a tlakoměry a na tlakový senzor MaR.</t>
  </si>
  <si>
    <t>Rozdělovač DN250, vstup DN100, 1x větev DN100, 1x větev DN32, součástí vypouštěcí ventily DN25, návarky G1/2 na teploměry a tlakoměry a na tlakový senzor MaR.</t>
  </si>
  <si>
    <t>Smyčkový regulační ventil DN32, s vypouštěním, zavitové připojení včetně měření tlaku, průtoku. Kvs=19,45 m3/h včetně protišroubení</t>
  </si>
  <si>
    <t>Regulační uzel VZT jednotky (DN32 - 1ks)</t>
  </si>
  <si>
    <t>2-cestný regulační ventil s rovnoprocentní charakteristikou, DN32, m=2,0m3/h, Kv=10m3/h, včetně dodávky protišroubení/protipřírub - 2ks + zpětná vazba polohy zdvihu.</t>
  </si>
  <si>
    <t>713-16</t>
  </si>
  <si>
    <t>713-17</t>
  </si>
  <si>
    <t>733-14</t>
  </si>
  <si>
    <t>734-40</t>
  </si>
  <si>
    <t>734-41</t>
  </si>
  <si>
    <t>734-42</t>
  </si>
  <si>
    <t>734-43</t>
  </si>
  <si>
    <t>734-44</t>
  </si>
  <si>
    <t>Požární ucpávka prostupu pro potrubí do DN 32 (včetně)</t>
  </si>
  <si>
    <t>733-15</t>
  </si>
  <si>
    <t>733-16</t>
  </si>
  <si>
    <t>Požární ucpávka prostupu pro potrubí do DN 125 (včetně)</t>
  </si>
  <si>
    <t>Mezipřírubová uzavírací klapka - DN125, včetně protipřírub</t>
  </si>
  <si>
    <t>Filtr přírubový, DN 125, včetně protipřírub</t>
  </si>
  <si>
    <t>Klapka zpětná, přírubová DN 100, včetně protipřírub</t>
  </si>
  <si>
    <t>Demontáže ostatních stávajících částí, včetně ekologické demontáže
Rozsah viz. PD</t>
  </si>
  <si>
    <t>Demontáže stávajících regulačních uzlů a armatur, včetně ekologické demontáže
Rozsah viz. PD</t>
  </si>
  <si>
    <t>Demontáže stávajících potrubních rozvodů, včetně ekologické demontáže
Rozsah viz. PD</t>
  </si>
  <si>
    <t>Demontáže potrubí a zařízení ve stávající strojovně chlazení, včetně ekologické demontáže</t>
  </si>
  <si>
    <t>Potrubní pouzdra parotěsné (µ=min 7000) ze syntetického kaučuku rozvody chladné vody, pro potrubí průměru 38, tl. 19mm, včetně tvarovek</t>
  </si>
  <si>
    <t>Potrubní pouzdra parotěsná (µ=min 7000) ze syntetického kaučuku rozvody chladné vody, pro potrubí průměru 133, tl. 32mm, včetně tvarovek</t>
  </si>
  <si>
    <t>734-45</t>
  </si>
  <si>
    <t>734-46</t>
  </si>
  <si>
    <t>Připojení pavilonu G na centrální zdroj chladu</t>
  </si>
  <si>
    <t>D1.01.4b-00_Předběžný rozpočet</t>
  </si>
  <si>
    <t>900-05</t>
  </si>
  <si>
    <t>Poznámky</t>
  </si>
  <si>
    <t>upevňovací prvek pro potrubí chlazení - 38</t>
  </si>
  <si>
    <t>Změna na základě požadavku investora a využití stávajících rozvodů a izolací. Není uvažováno s opravou stáv. Izolací.</t>
  </si>
  <si>
    <t xml:space="preserve">Změna na základě požadavku investora a využití stávajících rozvodů včetně uchycení. </t>
  </si>
  <si>
    <t>Sníženo na základě snížení výměry potrubí</t>
  </si>
  <si>
    <t>Sníženo na základě snížení výměry izolací</t>
  </si>
  <si>
    <t xml:space="preserve">Z pohledu projektanta doporučuji zachovat, slouží k oddělení primární a sekundární části systému. Přetlačování přes čerpadlo by ovlivnilo jeho vlastní životnost. Levnější variantou by bylo možné osadit uzavírací klapku. </t>
  </si>
  <si>
    <t>Z pohledu projektanta doporučuji zachovat.</t>
  </si>
  <si>
    <t xml:space="preserve">Na žádost a zodpovědnost investora, je možné využít stávající potrubí. Není znám jeho skutečný stav vně potrubí (zanesení, atd.). Místo původních 102,3m snížení na 50,7m. </t>
  </si>
  <si>
    <t xml:space="preserve">Je nutné zachovat vypouštění R+S (2ks), dále vypouštění v odskokách na trase (6ks). </t>
  </si>
  <si>
    <t xml:space="preserve">Je nutné zachovat odvzdušnění v odskokách po trase kombinované s ON. </t>
  </si>
  <si>
    <t>Sníženo na základě snížení armatur</t>
  </si>
  <si>
    <t>Zrušeno na základě žádosti investora</t>
  </si>
  <si>
    <t>Z důvodu rekonstrucke a nepředvídatelných vlivů, je vhodné položku zachovat, aby mohla být použita na vícepráce.</t>
  </si>
  <si>
    <t>Nutné zachovat</t>
  </si>
  <si>
    <t>Snížení na základě ponížení armatur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</si>
</sst>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\ &quot;Kč&quot;"/>
    <numFmt numFmtId="166" formatCode="dd/mm/yy"/>
    <numFmt numFmtId="167" formatCode="#,##0.00\ &quot;Kč&quot;"/>
  </numFmts>
  <fonts count="5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"/>
      <family val="2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b/>
      <sz val="6"/>
      <name val="Arial"/>
      <family val="2"/>
      <charset val="238"/>
    </font>
    <font>
      <sz val="8"/>
      <name val="Arial CE"/>
    </font>
    <font>
      <sz val="8"/>
      <color indexed="8"/>
      <name val="Arial"/>
      <family val="2"/>
      <charset val="238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0"/>
      <color rgb="FFFF0000"/>
      <name val="Arial CE"/>
    </font>
    <font>
      <sz val="8"/>
      <color rgb="FFFF0000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trike/>
      <sz val="8"/>
      <color theme="0" tint="-0.499984740745262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383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40" fillId="0" borderId="0"/>
    <xf numFmtId="0" fontId="4" fillId="0" borderId="1" applyNumberFormat="0" applyFill="0" applyAlignment="0" applyProtection="0"/>
    <xf numFmtId="0" fontId="1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5" fillId="7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5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2" fillId="2" borderId="6" applyNumberFormat="0" applyFont="0" applyAlignment="0" applyProtection="0"/>
    <xf numFmtId="9" fontId="2" fillId="0" borderId="0" applyFont="0" applyFill="0" applyBorder="0" applyAlignment="0" applyProtection="0"/>
    <xf numFmtId="0" fontId="12" fillId="0" borderId="7" applyNumberFormat="0" applyFill="0" applyAlignment="0" applyProtection="0"/>
    <xf numFmtId="0" fontId="13" fillId="3" borderId="0" applyNumberFormat="0" applyBorder="0" applyAlignment="0" applyProtection="0"/>
    <xf numFmtId="0" fontId="38" fillId="0" borderId="0"/>
    <xf numFmtId="0" fontId="38" fillId="0" borderId="0"/>
    <xf numFmtId="0" fontId="12" fillId="0" borderId="0" applyNumberFormat="0" applyFill="0" applyBorder="0" applyAlignment="0" applyProtection="0"/>
    <xf numFmtId="0" fontId="14" fillId="4" borderId="8" applyNumberFormat="0" applyAlignment="0" applyProtection="0"/>
    <xf numFmtId="0" fontId="15" fillId="8" borderId="8" applyNumberFormat="0" applyAlignment="0" applyProtection="0"/>
    <xf numFmtId="0" fontId="16" fillId="8" borderId="9" applyNumberFormat="0" applyAlignment="0" applyProtection="0"/>
    <xf numFmtId="0" fontId="17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252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3" borderId="11" xfId="0" applyFont="1" applyFill="1" applyBorder="1" applyAlignment="1">
      <alignment horizontal="left"/>
    </xf>
    <xf numFmtId="0" fontId="21" fillId="13" borderId="12" xfId="0" applyFont="1" applyFill="1" applyBorder="1" applyAlignment="1">
      <alignment horizontal="centerContinuous"/>
    </xf>
    <xf numFmtId="0" fontId="22" fillId="13" borderId="13" xfId="0" applyFont="1" applyFill="1" applyBorder="1" applyAlignment="1">
      <alignment horizontal="left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3" borderId="16" xfId="0" applyNumberFormat="1" applyFont="1" applyFill="1" applyBorder="1"/>
    <xf numFmtId="49" fontId="19" fillId="13" borderId="17" xfId="0" applyNumberFormat="1" applyFont="1" applyFill="1" applyBorder="1"/>
    <xf numFmtId="0" fontId="19" fillId="13" borderId="18" xfId="0" applyFont="1" applyFill="1" applyBorder="1"/>
    <xf numFmtId="0" fontId="19" fillId="13" borderId="17" xfId="0" applyFont="1" applyFill="1" applyBorder="1"/>
    <xf numFmtId="3" fontId="21" fillId="0" borderId="20" xfId="0" applyNumberFormat="1" applyFont="1" applyBorder="1" applyAlignment="1">
      <alignment horizontal="left"/>
    </xf>
    <xf numFmtId="49" fontId="20" fillId="13" borderId="21" xfId="0" applyNumberFormat="1" applyFont="1" applyFill="1" applyBorder="1"/>
    <xf numFmtId="49" fontId="19" fillId="13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24" xfId="0" applyFont="1" applyBorder="1" applyAlignment="1">
      <alignment horizontal="left"/>
    </xf>
    <xf numFmtId="0" fontId="21" fillId="0" borderId="24" xfId="0" applyFont="1" applyBorder="1"/>
    <xf numFmtId="0" fontId="2" fillId="0" borderId="0" xfId="0" applyFo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3" borderId="29" xfId="0" applyFont="1" applyFill="1" applyBorder="1" applyAlignment="1">
      <alignment horizontal="left"/>
    </xf>
    <xf numFmtId="0" fontId="19" fillId="13" borderId="30" xfId="0" applyFont="1" applyFill="1" applyBorder="1" applyAlignment="1">
      <alignment horizontal="left"/>
    </xf>
    <xf numFmtId="0" fontId="19" fillId="13" borderId="31" xfId="0" applyFont="1" applyFill="1" applyBorder="1" applyAlignment="1">
      <alignment horizontal="centerContinuous"/>
    </xf>
    <xf numFmtId="0" fontId="20" fillId="13" borderId="30" xfId="0" applyFont="1" applyFill="1" applyBorder="1" applyAlignment="1">
      <alignment horizontal="centerContinuous"/>
    </xf>
    <xf numFmtId="0" fontId="19" fillId="13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3" borderId="11" xfId="0" applyFont="1" applyFill="1" applyBorder="1"/>
    <xf numFmtId="0" fontId="20" fillId="13" borderId="13" xfId="0" applyFont="1" applyFill="1" applyBorder="1"/>
    <xf numFmtId="0" fontId="20" fillId="13" borderId="12" xfId="0" applyFont="1" applyFill="1" applyBorder="1"/>
    <xf numFmtId="0" fontId="20" fillId="13" borderId="40" xfId="0" applyFont="1" applyFill="1" applyBorder="1"/>
    <xf numFmtId="0" fontId="20" fillId="13" borderId="41" xfId="0" applyFont="1" applyFill="1" applyBorder="1"/>
    <xf numFmtId="0" fontId="19" fillId="0" borderId="22" xfId="0" applyFont="1" applyBorder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Alignment="1">
      <alignment horizontal="right"/>
    </xf>
    <xf numFmtId="166" fontId="19" fillId="0" borderId="0" xfId="0" applyNumberFormat="1" applyFont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3" borderId="37" xfId="0" applyFont="1" applyFill="1" applyBorder="1"/>
    <xf numFmtId="0" fontId="23" fillId="13" borderId="38" xfId="0" applyFont="1" applyFill="1" applyBorder="1"/>
    <xf numFmtId="0" fontId="23" fillId="13" borderId="39" xfId="0" applyFont="1" applyFill="1" applyBorder="1"/>
    <xf numFmtId="0" fontId="24" fillId="0" borderId="0" xfId="0" applyFont="1"/>
    <xf numFmtId="0" fontId="0" fillId="0" borderId="0" xfId="0" applyAlignment="1">
      <alignment vertical="justify"/>
    </xf>
    <xf numFmtId="0" fontId="19" fillId="0" borderId="49" xfId="1365" applyFont="1" applyBorder="1"/>
    <xf numFmtId="0" fontId="19" fillId="0" borderId="50" xfId="0" applyFont="1" applyBorder="1"/>
    <xf numFmtId="0" fontId="19" fillId="0" borderId="51" xfId="1365" applyFont="1" applyBorder="1"/>
    <xf numFmtId="49" fontId="18" fillId="0" borderId="0" xfId="0" applyNumberFormat="1" applyFont="1" applyAlignment="1">
      <alignment horizontal="centerContinuous"/>
    </xf>
    <xf numFmtId="0" fontId="18" fillId="0" borderId="0" xfId="0" applyFont="1" applyAlignment="1">
      <alignment horizontal="centerContinuous"/>
    </xf>
    <xf numFmtId="49" fontId="20" fillId="13" borderId="29" xfId="0" applyNumberFormat="1" applyFont="1" applyFill="1" applyBorder="1" applyAlignment="1">
      <alignment horizontal="center"/>
    </xf>
    <xf numFmtId="0" fontId="20" fillId="13" borderId="30" xfId="0" applyFont="1" applyFill="1" applyBorder="1" applyAlignment="1">
      <alignment horizontal="center"/>
    </xf>
    <xf numFmtId="0" fontId="20" fillId="13" borderId="31" xfId="0" applyFont="1" applyFill="1" applyBorder="1" applyAlignment="1">
      <alignment horizontal="center"/>
    </xf>
    <xf numFmtId="0" fontId="20" fillId="13" borderId="52" xfId="0" applyFont="1" applyFill="1" applyBorder="1" applyAlignment="1">
      <alignment horizontal="center"/>
    </xf>
    <xf numFmtId="0" fontId="20" fillId="13" borderId="53" xfId="0" applyFont="1" applyFill="1" applyBorder="1" applyAlignment="1">
      <alignment horizontal="center"/>
    </xf>
    <xf numFmtId="0" fontId="20" fillId="13" borderId="54" xfId="0" applyFont="1" applyFill="1" applyBorder="1" applyAlignment="1">
      <alignment horizontal="center"/>
    </xf>
    <xf numFmtId="0" fontId="20" fillId="13" borderId="29" xfId="0" applyFont="1" applyFill="1" applyBorder="1"/>
    <xf numFmtId="0" fontId="20" fillId="13" borderId="30" xfId="0" applyFont="1" applyFill="1" applyBorder="1"/>
    <xf numFmtId="3" fontId="20" fillId="13" borderId="31" xfId="0" applyNumberFormat="1" applyFont="1" applyFill="1" applyBorder="1"/>
    <xf numFmtId="3" fontId="20" fillId="13" borderId="52" xfId="0" applyNumberFormat="1" applyFont="1" applyFill="1" applyBorder="1"/>
    <xf numFmtId="3" fontId="20" fillId="13" borderId="53" xfId="0" applyNumberFormat="1" applyFont="1" applyFill="1" applyBorder="1"/>
    <xf numFmtId="3" fontId="20" fillId="13" borderId="54" xfId="0" applyNumberFormat="1" applyFont="1" applyFill="1" applyBorder="1"/>
    <xf numFmtId="0" fontId="26" fillId="0" borderId="0" xfId="0" applyFont="1"/>
    <xf numFmtId="3" fontId="18" fillId="0" borderId="0" xfId="0" applyNumberFormat="1" applyFont="1" applyAlignment="1">
      <alignment horizontal="centerContinuous"/>
    </xf>
    <xf numFmtId="0" fontId="19" fillId="13" borderId="41" xfId="0" applyFont="1" applyFill="1" applyBorder="1"/>
    <xf numFmtId="0" fontId="20" fillId="13" borderId="55" xfId="0" applyFont="1" applyFill="1" applyBorder="1" applyAlignment="1">
      <alignment horizontal="right"/>
    </xf>
    <xf numFmtId="0" fontId="20" fillId="13" borderId="13" xfId="0" applyFont="1" applyFill="1" applyBorder="1" applyAlignment="1">
      <alignment horizontal="right"/>
    </xf>
    <xf numFmtId="0" fontId="20" fillId="13" borderId="12" xfId="0" applyFont="1" applyFill="1" applyBorder="1" applyAlignment="1">
      <alignment horizontal="center"/>
    </xf>
    <xf numFmtId="4" fontId="22" fillId="13" borderId="13" xfId="0" applyNumberFormat="1" applyFont="1" applyFill="1" applyBorder="1" applyAlignment="1">
      <alignment horizontal="right"/>
    </xf>
    <xf numFmtId="4" fontId="22" fillId="13" borderId="41" xfId="0" applyNumberFormat="1" applyFont="1" applyFill="1" applyBorder="1" applyAlignment="1">
      <alignment horizontal="right"/>
    </xf>
    <xf numFmtId="0" fontId="19" fillId="0" borderId="25" xfId="0" applyFont="1" applyBorder="1"/>
    <xf numFmtId="3" fontId="19" fillId="0" borderId="34" xfId="0" applyNumberFormat="1" applyFont="1" applyBorder="1" applyAlignment="1">
      <alignment horizontal="right"/>
    </xf>
    <xf numFmtId="164" fontId="19" fillId="0" borderId="19" xfId="0" applyNumberFormat="1" applyFont="1" applyBorder="1" applyAlignment="1">
      <alignment horizontal="right"/>
    </xf>
    <xf numFmtId="3" fontId="19" fillId="0" borderId="44" xfId="0" applyNumberFormat="1" applyFont="1" applyBorder="1" applyAlignment="1">
      <alignment horizontal="right"/>
    </xf>
    <xf numFmtId="4" fontId="19" fillId="0" borderId="33" xfId="0" applyNumberFormat="1" applyFont="1" applyBorder="1" applyAlignment="1">
      <alignment horizontal="right"/>
    </xf>
    <xf numFmtId="3" fontId="19" fillId="0" borderId="25" xfId="0" applyNumberFormat="1" applyFont="1" applyBorder="1" applyAlignment="1">
      <alignment horizontal="right"/>
    </xf>
    <xf numFmtId="0" fontId="19" fillId="13" borderId="37" xfId="0" applyFont="1" applyFill="1" applyBorder="1"/>
    <xf numFmtId="0" fontId="20" fillId="13" borderId="38" xfId="0" applyFont="1" applyFill="1" applyBorder="1"/>
    <xf numFmtId="0" fontId="19" fillId="13" borderId="38" xfId="0" applyFont="1" applyFill="1" applyBorder="1"/>
    <xf numFmtId="4" fontId="19" fillId="13" borderId="56" xfId="0" applyNumberFormat="1" applyFont="1" applyFill="1" applyBorder="1"/>
    <xf numFmtId="4" fontId="19" fillId="13" borderId="37" xfId="0" applyNumberFormat="1" applyFont="1" applyFill="1" applyBorder="1"/>
    <xf numFmtId="4" fontId="19" fillId="13" borderId="38" xfId="0" applyNumberFormat="1" applyFont="1" applyFill="1" applyBorder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49" fontId="21" fillId="0" borderId="21" xfId="0" applyNumberFormat="1" applyFont="1" applyBorder="1"/>
    <xf numFmtId="3" fontId="19" fillId="0" borderId="22" xfId="0" applyNumberFormat="1" applyFont="1" applyBorder="1"/>
    <xf numFmtId="3" fontId="19" fillId="0" borderId="57" xfId="0" applyNumberFormat="1" applyFont="1" applyBorder="1"/>
    <xf numFmtId="3" fontId="19" fillId="0" borderId="58" xfId="0" applyNumberFormat="1" applyFont="1" applyBorder="1"/>
    <xf numFmtId="0" fontId="1" fillId="0" borderId="0" xfId="0" applyFont="1"/>
    <xf numFmtId="0" fontId="11" fillId="0" borderId="0" xfId="1365" applyAlignment="1">
      <alignment vertical="center"/>
    </xf>
    <xf numFmtId="0" fontId="34" fillId="0" borderId="0" xfId="1365" applyFont="1" applyAlignment="1">
      <alignment vertical="center"/>
    </xf>
    <xf numFmtId="0" fontId="11" fillId="0" borderId="0" xfId="1365" applyAlignment="1">
      <alignment horizontal="right" vertical="center"/>
    </xf>
    <xf numFmtId="0" fontId="35" fillId="0" borderId="0" xfId="1365" applyFont="1" applyAlignment="1">
      <alignment vertical="center"/>
    </xf>
    <xf numFmtId="3" fontId="35" fillId="0" borderId="0" xfId="1365" applyNumberFormat="1" applyFont="1" applyAlignment="1">
      <alignment horizontal="right" vertical="center"/>
    </xf>
    <xf numFmtId="4" fontId="35" fillId="0" borderId="0" xfId="1365" applyNumberFormat="1" applyFont="1" applyAlignment="1">
      <alignment vertical="center"/>
    </xf>
    <xf numFmtId="0" fontId="11" fillId="0" borderId="0" xfId="1365" applyAlignment="1">
      <alignment horizontal="center" vertical="center"/>
    </xf>
    <xf numFmtId="0" fontId="35" fillId="0" borderId="0" xfId="1365" applyFont="1" applyAlignment="1">
      <alignment horizontal="center" vertical="center"/>
    </xf>
    <xf numFmtId="0" fontId="31" fillId="0" borderId="19" xfId="1365" applyFont="1" applyBorder="1" applyAlignment="1">
      <alignment vertical="center" wrapText="1"/>
    </xf>
    <xf numFmtId="0" fontId="21" fillId="0" borderId="59" xfId="1365" applyFont="1" applyBorder="1" applyAlignment="1">
      <alignment horizontal="left" vertical="center"/>
    </xf>
    <xf numFmtId="0" fontId="20" fillId="0" borderId="51" xfId="1365" applyFont="1" applyBorder="1"/>
    <xf numFmtId="9" fontId="11" fillId="0" borderId="0" xfId="1367" applyFont="1" applyAlignment="1">
      <alignment vertical="center"/>
    </xf>
    <xf numFmtId="3" fontId="26" fillId="0" borderId="0" xfId="0" applyNumberFormat="1" applyFont="1"/>
    <xf numFmtId="0" fontId="19" fillId="0" borderId="0" xfId="1365" applyFont="1" applyAlignment="1">
      <alignment vertical="center"/>
    </xf>
    <xf numFmtId="0" fontId="29" fillId="0" borderId="0" xfId="1365" applyFont="1" applyAlignment="1">
      <alignment horizontal="centerContinuous" vertical="center"/>
    </xf>
    <xf numFmtId="0" fontId="30" fillId="0" borderId="0" xfId="1365" applyFont="1" applyAlignment="1">
      <alignment horizontal="centerContinuous" vertical="center"/>
    </xf>
    <xf numFmtId="0" fontId="30" fillId="0" borderId="0" xfId="1365" applyFont="1" applyAlignment="1">
      <alignment horizontal="center" vertical="center"/>
    </xf>
    <xf numFmtId="0" fontId="30" fillId="0" borderId="0" xfId="1365" applyFont="1" applyAlignment="1">
      <alignment horizontal="right" vertical="center"/>
    </xf>
    <xf numFmtId="0" fontId="31" fillId="0" borderId="50" xfId="1365" applyFont="1" applyBorder="1" applyAlignment="1">
      <alignment vertical="center"/>
    </xf>
    <xf numFmtId="0" fontId="21" fillId="0" borderId="0" xfId="1365" applyFont="1" applyAlignment="1">
      <alignment vertical="center"/>
    </xf>
    <xf numFmtId="0" fontId="19" fillId="0" borderId="0" xfId="1365" applyFont="1" applyAlignment="1">
      <alignment horizontal="center" vertical="center"/>
    </xf>
    <xf numFmtId="0" fontId="19" fillId="0" borderId="0" xfId="1365" applyFont="1" applyAlignment="1">
      <alignment horizontal="right" vertical="center"/>
    </xf>
    <xf numFmtId="0" fontId="21" fillId="0" borderId="19" xfId="1365" applyFont="1" applyBorder="1" applyAlignment="1">
      <alignment horizontal="center" vertical="center"/>
    </xf>
    <xf numFmtId="0" fontId="21" fillId="0" borderId="0" xfId="0" applyFont="1"/>
    <xf numFmtId="0" fontId="19" fillId="0" borderId="57" xfId="0" applyFont="1" applyBorder="1"/>
    <xf numFmtId="0" fontId="20" fillId="13" borderId="18" xfId="0" applyFont="1" applyFill="1" applyBorder="1"/>
    <xf numFmtId="0" fontId="20" fillId="0" borderId="51" xfId="1365" applyFont="1" applyBorder="1" applyAlignment="1">
      <alignment vertical="center"/>
    </xf>
    <xf numFmtId="49" fontId="21" fillId="0" borderId="19" xfId="1365" applyNumberFormat="1" applyFont="1" applyBorder="1" applyAlignment="1">
      <alignment vertical="center"/>
    </xf>
    <xf numFmtId="0" fontId="31" fillId="0" borderId="0" xfId="1365" applyFont="1" applyAlignment="1">
      <alignment vertical="center" wrapText="1"/>
    </xf>
    <xf numFmtId="0" fontId="31" fillId="0" borderId="0" xfId="1365" applyFont="1" applyAlignment="1">
      <alignment horizontal="left" vertical="top" wrapText="1"/>
    </xf>
    <xf numFmtId="167" fontId="11" fillId="0" borderId="0" xfId="1365" applyNumberFormat="1" applyAlignment="1">
      <alignment vertical="center"/>
    </xf>
    <xf numFmtId="0" fontId="41" fillId="13" borderId="13" xfId="0" applyFont="1" applyFill="1" applyBorder="1" applyAlignment="1">
      <alignment horizontal="left" shrinkToFit="1"/>
    </xf>
    <xf numFmtId="0" fontId="20" fillId="0" borderId="59" xfId="1365" applyFont="1" applyBorder="1" applyAlignment="1">
      <alignment vertical="center" shrinkToFit="1"/>
    </xf>
    <xf numFmtId="0" fontId="21" fillId="0" borderId="21" xfId="0" applyFont="1" applyBorder="1"/>
    <xf numFmtId="49" fontId="21" fillId="0" borderId="21" xfId="0" applyNumberFormat="1" applyFont="1" applyBorder="1" applyAlignment="1">
      <alignment horizontal="left"/>
    </xf>
    <xf numFmtId="0" fontId="19" fillId="0" borderId="0" xfId="1365" applyFont="1"/>
    <xf numFmtId="0" fontId="31" fillId="0" borderId="19" xfId="1365" applyFont="1" applyBorder="1" applyAlignment="1">
      <alignment horizontal="center" vertical="center"/>
    </xf>
    <xf numFmtId="49" fontId="31" fillId="0" borderId="19" xfId="1365" applyNumberFormat="1" applyFont="1" applyBorder="1" applyAlignment="1">
      <alignment horizontal="left" vertical="center"/>
    </xf>
    <xf numFmtId="49" fontId="31" fillId="0" borderId="19" xfId="1365" applyNumberFormat="1" applyFont="1" applyBorder="1" applyAlignment="1">
      <alignment horizontal="center" vertical="center" shrinkToFit="1"/>
    </xf>
    <xf numFmtId="4" fontId="31" fillId="0" borderId="19" xfId="1365" applyNumberFormat="1" applyFont="1" applyBorder="1" applyAlignment="1">
      <alignment horizontal="right" vertical="center"/>
    </xf>
    <xf numFmtId="4" fontId="31" fillId="0" borderId="19" xfId="1365" applyNumberFormat="1" applyFont="1" applyBorder="1" applyAlignment="1">
      <alignment vertical="center"/>
    </xf>
    <xf numFmtId="0" fontId="31" fillId="0" borderId="19" xfId="1365" applyFont="1" applyBorder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0" fontId="2" fillId="0" borderId="0" xfId="1365" applyFont="1" applyAlignment="1">
      <alignment vertical="center"/>
    </xf>
    <xf numFmtId="3" fontId="11" fillId="0" borderId="0" xfId="1365" applyNumberFormat="1" applyAlignment="1">
      <alignment vertical="center"/>
    </xf>
    <xf numFmtId="49" fontId="33" fillId="0" borderId="19" xfId="1365" applyNumberFormat="1" applyFont="1" applyBorder="1" applyAlignment="1">
      <alignment horizontal="left" vertical="center"/>
    </xf>
    <xf numFmtId="0" fontId="33" fillId="0" borderId="19" xfId="1365" applyFont="1" applyBorder="1" applyAlignment="1">
      <alignment vertical="center"/>
    </xf>
    <xf numFmtId="0" fontId="19" fillId="0" borderId="19" xfId="1365" applyFont="1" applyBorder="1" applyAlignment="1">
      <alignment horizontal="center" vertical="center"/>
    </xf>
    <xf numFmtId="4" fontId="19" fillId="0" borderId="19" xfId="1365" applyNumberFormat="1" applyFont="1" applyBorder="1" applyAlignment="1">
      <alignment horizontal="right" vertical="center"/>
    </xf>
    <xf numFmtId="4" fontId="46" fillId="0" borderId="19" xfId="1365" applyNumberFormat="1" applyFont="1" applyBorder="1" applyAlignment="1">
      <alignment horizontal="right" vertical="center"/>
    </xf>
    <xf numFmtId="4" fontId="20" fillId="0" borderId="19" xfId="1365" applyNumberFormat="1" applyFont="1" applyBorder="1" applyAlignment="1">
      <alignment vertical="center"/>
    </xf>
    <xf numFmtId="0" fontId="20" fillId="0" borderId="19" xfId="1365" applyFont="1" applyBorder="1" applyAlignment="1">
      <alignment horizontal="center" vertical="center"/>
    </xf>
    <xf numFmtId="49" fontId="20" fillId="0" borderId="19" xfId="1365" applyNumberFormat="1" applyFont="1" applyBorder="1" applyAlignment="1">
      <alignment horizontal="left" vertical="center"/>
    </xf>
    <xf numFmtId="0" fontId="20" fillId="0" borderId="19" xfId="1365" applyFont="1" applyBorder="1" applyAlignment="1">
      <alignment vertical="center"/>
    </xf>
    <xf numFmtId="0" fontId="19" fillId="0" borderId="19" xfId="1365" applyFont="1" applyBorder="1" applyAlignment="1">
      <alignment horizontal="right" vertical="center"/>
    </xf>
    <xf numFmtId="0" fontId="19" fillId="0" borderId="19" xfId="1365" applyFont="1" applyBorder="1" applyAlignment="1">
      <alignment vertical="center"/>
    </xf>
    <xf numFmtId="0" fontId="42" fillId="0" borderId="0" xfId="1365" applyFont="1" applyAlignment="1">
      <alignment vertical="center"/>
    </xf>
    <xf numFmtId="0" fontId="32" fillId="0" borderId="0" xfId="1365" applyFont="1" applyAlignment="1">
      <alignment vertical="center"/>
    </xf>
    <xf numFmtId="167" fontId="31" fillId="0" borderId="0" xfId="1365" applyNumberFormat="1" applyFont="1" applyAlignment="1">
      <alignment horizontal="right" vertical="center"/>
    </xf>
    <xf numFmtId="0" fontId="19" fillId="0" borderId="0" xfId="92" applyAlignment="1">
      <alignment horizontal="center" vertical="center"/>
    </xf>
    <xf numFmtId="4" fontId="11" fillId="0" borderId="0" xfId="1365" applyNumberFormat="1" applyAlignment="1">
      <alignment vertical="center"/>
    </xf>
    <xf numFmtId="0" fontId="11" fillId="0" borderId="19" xfId="1365" applyBorder="1" applyAlignment="1">
      <alignment vertical="center"/>
    </xf>
    <xf numFmtId="0" fontId="22" fillId="0" borderId="19" xfId="1365" applyFont="1" applyBorder="1" applyAlignment="1">
      <alignment vertical="center"/>
    </xf>
    <xf numFmtId="0" fontId="47" fillId="0" borderId="0" xfId="1365" applyFont="1" applyAlignment="1">
      <alignment vertical="center"/>
    </xf>
    <xf numFmtId="0" fontId="48" fillId="0" borderId="19" xfId="1365" applyFont="1" applyBorder="1" applyAlignment="1">
      <alignment horizontal="center" vertical="center" shrinkToFit="1"/>
    </xf>
    <xf numFmtId="49" fontId="49" fillId="0" borderId="19" xfId="1365" applyNumberFormat="1" applyFont="1" applyBorder="1" applyAlignment="1">
      <alignment horizontal="center" vertical="center" shrinkToFit="1"/>
    </xf>
    <xf numFmtId="0" fontId="42" fillId="0" borderId="0" xfId="1365" applyFont="1" applyAlignment="1">
      <alignment horizontal="center" vertical="center"/>
    </xf>
    <xf numFmtId="4" fontId="31" fillId="0" borderId="19" xfId="1365" applyNumberFormat="1" applyFont="1" applyBorder="1" applyAlignment="1">
      <alignment horizontal="center" vertical="center"/>
    </xf>
    <xf numFmtId="0" fontId="50" fillId="0" borderId="19" xfId="1365" applyFont="1" applyBorder="1" applyAlignment="1">
      <alignment horizontal="center" vertical="center" shrinkToFit="1"/>
    </xf>
    <xf numFmtId="0" fontId="21" fillId="0" borderId="60" xfId="1365" applyFont="1" applyBorder="1" applyAlignment="1">
      <alignment horizontal="center" vertical="center"/>
    </xf>
    <xf numFmtId="0" fontId="11" fillId="0" borderId="60" xfId="1365" applyBorder="1" applyAlignment="1">
      <alignment vertical="center"/>
    </xf>
    <xf numFmtId="0" fontId="31" fillId="0" borderId="60" xfId="1365" applyFont="1" applyBorder="1" applyAlignment="1">
      <alignment horizontal="center" vertical="center" shrinkToFit="1"/>
    </xf>
    <xf numFmtId="0" fontId="50" fillId="0" borderId="60" xfId="1365" applyFont="1" applyBorder="1" applyAlignment="1">
      <alignment horizontal="center" vertical="center" shrinkToFit="1"/>
    </xf>
    <xf numFmtId="0" fontId="48" fillId="0" borderId="60" xfId="1365" applyFont="1" applyBorder="1" applyAlignment="1">
      <alignment horizontal="center" vertical="center" shrinkToFit="1"/>
    </xf>
    <xf numFmtId="0" fontId="31" fillId="0" borderId="19" xfId="1365" applyFont="1" applyBorder="1" applyAlignment="1">
      <alignment horizontal="center" vertical="center" wrapText="1" shrinkToFit="1"/>
    </xf>
    <xf numFmtId="0" fontId="51" fillId="0" borderId="19" xfId="1365" applyFont="1" applyBorder="1" applyAlignment="1">
      <alignment horizontal="center" vertical="center"/>
    </xf>
    <xf numFmtId="49" fontId="51" fillId="0" borderId="19" xfId="1365" applyNumberFormat="1" applyFont="1" applyBorder="1" applyAlignment="1">
      <alignment horizontal="left" vertical="center"/>
    </xf>
    <xf numFmtId="49" fontId="51" fillId="0" borderId="19" xfId="1365" applyNumberFormat="1" applyFont="1" applyBorder="1" applyAlignment="1">
      <alignment horizontal="center" vertical="center" shrinkToFit="1"/>
    </xf>
    <xf numFmtId="4" fontId="51" fillId="0" borderId="19" xfId="1365" applyNumberFormat="1" applyFont="1" applyBorder="1" applyAlignment="1">
      <alignment horizontal="right" vertical="center"/>
    </xf>
    <xf numFmtId="0" fontId="51" fillId="0" borderId="19" xfId="1365" applyFont="1" applyBorder="1" applyAlignment="1">
      <alignment vertical="center" wrapText="1"/>
    </xf>
    <xf numFmtId="4" fontId="31" fillId="14" borderId="19" xfId="1365" applyNumberFormat="1" applyFont="1" applyFill="1" applyBorder="1" applyAlignment="1">
      <alignment horizontal="right" vertical="center"/>
    </xf>
    <xf numFmtId="2" fontId="31" fillId="14" borderId="19" xfId="1365" applyNumberFormat="1" applyFont="1" applyFill="1" applyBorder="1" applyAlignment="1">
      <alignment horizontal="right" vertical="center"/>
    </xf>
    <xf numFmtId="4" fontId="31" fillId="14" borderId="19" xfId="1365" applyNumberFormat="1" applyFont="1" applyFill="1" applyBorder="1" applyAlignment="1">
      <alignment vertical="center"/>
    </xf>
    <xf numFmtId="167" fontId="31" fillId="14" borderId="19" xfId="1365" applyNumberFormat="1" applyFont="1" applyFill="1" applyBorder="1" applyAlignment="1">
      <alignment vertical="center"/>
    </xf>
    <xf numFmtId="4" fontId="51" fillId="14" borderId="19" xfId="1365" applyNumberFormat="1" applyFont="1" applyFill="1" applyBorder="1" applyAlignment="1">
      <alignment horizontal="right" vertical="center"/>
    </xf>
    <xf numFmtId="165" fontId="23" fillId="13" borderId="61" xfId="0" applyNumberFormat="1" applyFont="1" applyFill="1" applyBorder="1" applyAlignment="1">
      <alignment horizontal="right" indent="2"/>
    </xf>
    <xf numFmtId="165" fontId="23" fillId="13" borderId="56" xfId="0" applyNumberFormat="1" applyFont="1" applyFill="1" applyBorder="1" applyAlignment="1">
      <alignment horizontal="right" indent="2"/>
    </xf>
    <xf numFmtId="0" fontId="25" fillId="0" borderId="0" xfId="0" applyFont="1" applyAlignment="1">
      <alignment horizontal="left" vertical="top" wrapText="1"/>
    </xf>
    <xf numFmtId="0" fontId="21" fillId="0" borderId="19" xfId="0" applyFont="1" applyBorder="1" applyAlignment="1">
      <alignment horizontal="left"/>
    </xf>
    <xf numFmtId="0" fontId="21" fillId="0" borderId="60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36" fillId="0" borderId="60" xfId="0" applyNumberFormat="1" applyFont="1" applyBorder="1" applyAlignment="1">
      <alignment horizontal="right" indent="2"/>
    </xf>
    <xf numFmtId="165" fontId="36" fillId="0" borderId="24" xfId="0" applyNumberFormat="1" applyFont="1" applyBorder="1" applyAlignment="1">
      <alignment horizontal="right" indent="2"/>
    </xf>
    <xf numFmtId="0" fontId="20" fillId="13" borderId="60" xfId="0" applyFont="1" applyFill="1" applyBorder="1" applyAlignment="1">
      <alignment horizontal="left" shrinkToFit="1"/>
    </xf>
    <xf numFmtId="0" fontId="20" fillId="13" borderId="18" xfId="0" applyFont="1" applyFill="1" applyBorder="1" applyAlignment="1">
      <alignment horizontal="left" shrinkToFit="1"/>
    </xf>
    <xf numFmtId="0" fontId="20" fillId="13" borderId="17" xfId="0" applyFont="1" applyFill="1" applyBorder="1" applyAlignment="1">
      <alignment horizontal="left" shrinkToFit="1"/>
    </xf>
    <xf numFmtId="165" fontId="19" fillId="0" borderId="6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3" fontId="20" fillId="13" borderId="38" xfId="0" applyNumberFormat="1" applyFont="1" applyFill="1" applyBorder="1" applyAlignment="1">
      <alignment horizontal="right"/>
    </xf>
    <xf numFmtId="3" fontId="20" fillId="13" borderId="56" xfId="0" applyNumberFormat="1" applyFont="1" applyFill="1" applyBorder="1" applyAlignment="1">
      <alignment horizontal="right"/>
    </xf>
    <xf numFmtId="0" fontId="19" fillId="0" borderId="62" xfId="1365" applyFont="1" applyBorder="1" applyAlignment="1">
      <alignment horizontal="center"/>
    </xf>
    <xf numFmtId="0" fontId="19" fillId="0" borderId="63" xfId="1365" applyFont="1" applyBorder="1" applyAlignment="1">
      <alignment horizontal="center"/>
    </xf>
    <xf numFmtId="0" fontId="19" fillId="0" borderId="64" xfId="1365" applyFont="1" applyBorder="1" applyAlignment="1">
      <alignment horizontal="center"/>
    </xf>
    <xf numFmtId="0" fontId="19" fillId="0" borderId="65" xfId="1365" applyFont="1" applyBorder="1" applyAlignment="1">
      <alignment horizontal="center"/>
    </xf>
    <xf numFmtId="0" fontId="19" fillId="0" borderId="66" xfId="1365" applyFont="1" applyBorder="1" applyAlignment="1">
      <alignment horizontal="left"/>
    </xf>
    <xf numFmtId="0" fontId="19" fillId="0" borderId="51" xfId="1365" applyFont="1" applyBorder="1" applyAlignment="1">
      <alignment horizontal="left"/>
    </xf>
    <xf numFmtId="0" fontId="19" fillId="0" borderId="67" xfId="1365" applyFont="1" applyBorder="1" applyAlignment="1">
      <alignment horizontal="left"/>
    </xf>
    <xf numFmtId="0" fontId="19" fillId="0" borderId="51" xfId="1365" applyFont="1" applyBorder="1" applyAlignment="1">
      <alignment horizontal="center"/>
    </xf>
    <xf numFmtId="0" fontId="20" fillId="0" borderId="49" xfId="1365" applyFont="1" applyBorder="1" applyAlignment="1">
      <alignment horizontal="left" shrinkToFit="1"/>
    </xf>
    <xf numFmtId="0" fontId="20" fillId="0" borderId="59" xfId="1365" applyFont="1" applyBorder="1" applyAlignment="1">
      <alignment horizontal="left" shrinkToFit="1"/>
    </xf>
    <xf numFmtId="0" fontId="20" fillId="0" borderId="63" xfId="1365" applyFont="1" applyBorder="1" applyAlignment="1">
      <alignment horizontal="left" shrinkToFit="1"/>
    </xf>
    <xf numFmtId="0" fontId="11" fillId="0" borderId="62" xfId="1365" applyBorder="1" applyAlignment="1">
      <alignment horizontal="center" vertical="center"/>
    </xf>
    <xf numFmtId="0" fontId="11" fillId="0" borderId="64" xfId="1365" applyBorder="1" applyAlignment="1">
      <alignment horizontal="center" vertical="center"/>
    </xf>
    <xf numFmtId="0" fontId="11" fillId="0" borderId="59" xfId="1365" applyBorder="1" applyAlignment="1">
      <alignment horizontal="center" vertical="center"/>
    </xf>
    <xf numFmtId="0" fontId="11" fillId="0" borderId="51" xfId="1365" applyBorder="1" applyAlignment="1">
      <alignment horizontal="center" vertical="center"/>
    </xf>
    <xf numFmtId="0" fontId="28" fillId="0" borderId="0" xfId="1365" applyFont="1" applyAlignment="1">
      <alignment horizontal="center" vertical="center"/>
    </xf>
    <xf numFmtId="0" fontId="19" fillId="0" borderId="62" xfId="1365" applyFont="1" applyBorder="1" applyAlignment="1">
      <alignment horizontal="center" vertical="center"/>
    </xf>
    <xf numFmtId="0" fontId="19" fillId="0" borderId="63" xfId="1365" applyFont="1" applyBorder="1" applyAlignment="1">
      <alignment horizontal="center" vertical="center"/>
    </xf>
    <xf numFmtId="49" fontId="19" fillId="0" borderId="64" xfId="1365" applyNumberFormat="1" applyFont="1" applyBorder="1" applyAlignment="1">
      <alignment horizontal="center" vertical="center"/>
    </xf>
    <xf numFmtId="0" fontId="19" fillId="0" borderId="65" xfId="1365" applyFont="1" applyBorder="1" applyAlignment="1">
      <alignment horizontal="center" vertical="center"/>
    </xf>
    <xf numFmtId="0" fontId="19" fillId="0" borderId="66" xfId="1365" applyFont="1" applyBorder="1" applyAlignment="1">
      <alignment horizontal="center" vertical="center" shrinkToFit="1"/>
    </xf>
    <xf numFmtId="0" fontId="19" fillId="0" borderId="51" xfId="1365" applyFont="1" applyBorder="1" applyAlignment="1">
      <alignment horizontal="center" vertical="center" shrinkToFit="1"/>
    </xf>
    <xf numFmtId="0" fontId="19" fillId="0" borderId="67" xfId="1365" applyFont="1" applyBorder="1" applyAlignment="1">
      <alignment horizontal="center" vertical="center" shrinkToFit="1"/>
    </xf>
    <xf numFmtId="0" fontId="21" fillId="0" borderId="49" xfId="1365" applyFont="1" applyBorder="1" applyAlignment="1">
      <alignment horizontal="center" vertical="center"/>
    </xf>
    <xf numFmtId="0" fontId="21" fillId="0" borderId="59" xfId="1365" applyFont="1" applyBorder="1" applyAlignment="1">
      <alignment horizontal="center" vertical="center"/>
    </xf>
  </cellXfs>
  <cellStyles count="1383">
    <cellStyle name="_06_GCZ_BQ_SO_1241_Hruba" xfId="1" xr:uid="{00000000-0005-0000-0000-000000000000}"/>
    <cellStyle name="_06_GCZ_BQ_SO_1242+1710_Hruba" xfId="2" xr:uid="{00000000-0005-0000-0000-000001000000}"/>
    <cellStyle name="_06_GCZ_BQ_SO_1510_Hruba" xfId="3" xr:uid="{00000000-0005-0000-0000-000002000000}"/>
    <cellStyle name="_06_GCZ_BQ_SO_1810_Hruba" xfId="4" xr:uid="{00000000-0005-0000-0000-000003000000}"/>
    <cellStyle name="_6VX01" xfId="5" xr:uid="{00000000-0005-0000-0000-000004000000}"/>
    <cellStyle name="_F6_BS_SO 01+04_6SX01" xfId="6" xr:uid="{00000000-0005-0000-0000-000005000000}"/>
    <cellStyle name="_SO 05_F6_rain wat drain.060531" xfId="7" xr:uid="{00000000-0005-0000-0000-000006000000}"/>
    <cellStyle name="_SO 16_6VX01_vzduchotechnika" xfId="8" xr:uid="{00000000-0005-0000-0000-000007000000}"/>
    <cellStyle name="_TI_SO 01_060301_cz_en" xfId="9" xr:uid="{00000000-0005-0000-0000-000008000000}"/>
    <cellStyle name="Celkem" xfId="10" builtinId="25" customBuiltin="1"/>
    <cellStyle name="fnRegressQ" xfId="11" xr:uid="{00000000-0005-0000-0000-00000A000000}"/>
    <cellStyle name="Hypertextový odkaz 2" xfId="12" xr:uid="{00000000-0005-0000-0000-00000B000000}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 10" xfId="20" xr:uid="{00000000-0005-0000-0000-000014000000}"/>
    <cellStyle name="normální 10 10" xfId="21" xr:uid="{00000000-0005-0000-0000-000015000000}"/>
    <cellStyle name="normální 10 10 2" xfId="22" xr:uid="{00000000-0005-0000-0000-000016000000}"/>
    <cellStyle name="normální 10 11" xfId="23" xr:uid="{00000000-0005-0000-0000-000017000000}"/>
    <cellStyle name="normální 10 11 2" xfId="24" xr:uid="{00000000-0005-0000-0000-000018000000}"/>
    <cellStyle name="normální 10 12" xfId="25" xr:uid="{00000000-0005-0000-0000-000019000000}"/>
    <cellStyle name="normální 10 12 2" xfId="26" xr:uid="{00000000-0005-0000-0000-00001A000000}"/>
    <cellStyle name="normální 10 13" xfId="27" xr:uid="{00000000-0005-0000-0000-00001B000000}"/>
    <cellStyle name="normální 10 13 2" xfId="28" xr:uid="{00000000-0005-0000-0000-00001C000000}"/>
    <cellStyle name="normální 10 14" xfId="29" xr:uid="{00000000-0005-0000-0000-00001D000000}"/>
    <cellStyle name="normální 10 14 2" xfId="30" xr:uid="{00000000-0005-0000-0000-00001E000000}"/>
    <cellStyle name="normální 10 15" xfId="31" xr:uid="{00000000-0005-0000-0000-00001F000000}"/>
    <cellStyle name="normální 10 15 2" xfId="32" xr:uid="{00000000-0005-0000-0000-000020000000}"/>
    <cellStyle name="normální 10 16" xfId="33" xr:uid="{00000000-0005-0000-0000-000021000000}"/>
    <cellStyle name="normální 10 16 2" xfId="34" xr:uid="{00000000-0005-0000-0000-000022000000}"/>
    <cellStyle name="normální 10 17" xfId="35" xr:uid="{00000000-0005-0000-0000-000023000000}"/>
    <cellStyle name="normální 10 18" xfId="36" xr:uid="{00000000-0005-0000-0000-000024000000}"/>
    <cellStyle name="normální 10 19" xfId="37" xr:uid="{00000000-0005-0000-0000-000025000000}"/>
    <cellStyle name="normální 10 2" xfId="38" xr:uid="{00000000-0005-0000-0000-000026000000}"/>
    <cellStyle name="normální 10 2 2" xfId="39" xr:uid="{00000000-0005-0000-0000-000027000000}"/>
    <cellStyle name="normální 10 20" xfId="40" xr:uid="{00000000-0005-0000-0000-000028000000}"/>
    <cellStyle name="normální 10 21" xfId="41" xr:uid="{00000000-0005-0000-0000-000029000000}"/>
    <cellStyle name="normální 10 22" xfId="42" xr:uid="{00000000-0005-0000-0000-00002A000000}"/>
    <cellStyle name="normální 10 23" xfId="43" xr:uid="{00000000-0005-0000-0000-00002B000000}"/>
    <cellStyle name="normální 10 24" xfId="44" xr:uid="{00000000-0005-0000-0000-00002C000000}"/>
    <cellStyle name="normální 10 25" xfId="45" xr:uid="{00000000-0005-0000-0000-00002D000000}"/>
    <cellStyle name="normální 10 26" xfId="46" xr:uid="{00000000-0005-0000-0000-00002E000000}"/>
    <cellStyle name="normální 10 27" xfId="47" xr:uid="{00000000-0005-0000-0000-00002F000000}"/>
    <cellStyle name="normální 10 3" xfId="48" xr:uid="{00000000-0005-0000-0000-000030000000}"/>
    <cellStyle name="normální 10 3 2" xfId="49" xr:uid="{00000000-0005-0000-0000-000031000000}"/>
    <cellStyle name="normální 10 4" xfId="50" xr:uid="{00000000-0005-0000-0000-000032000000}"/>
    <cellStyle name="normální 10 4 2" xfId="51" xr:uid="{00000000-0005-0000-0000-000033000000}"/>
    <cellStyle name="normální 10 5" xfId="52" xr:uid="{00000000-0005-0000-0000-000034000000}"/>
    <cellStyle name="normální 10 5 2" xfId="53" xr:uid="{00000000-0005-0000-0000-000035000000}"/>
    <cellStyle name="normální 10 6" xfId="54" xr:uid="{00000000-0005-0000-0000-000036000000}"/>
    <cellStyle name="normální 10 6 2" xfId="55" xr:uid="{00000000-0005-0000-0000-000037000000}"/>
    <cellStyle name="normální 10 7" xfId="56" xr:uid="{00000000-0005-0000-0000-000038000000}"/>
    <cellStyle name="normální 10 7 2" xfId="57" xr:uid="{00000000-0005-0000-0000-000039000000}"/>
    <cellStyle name="normální 10 8" xfId="58" xr:uid="{00000000-0005-0000-0000-00003A000000}"/>
    <cellStyle name="normální 10 8 2" xfId="59" xr:uid="{00000000-0005-0000-0000-00003B000000}"/>
    <cellStyle name="normální 10 9" xfId="60" xr:uid="{00000000-0005-0000-0000-00003C000000}"/>
    <cellStyle name="normální 10 9 2" xfId="61" xr:uid="{00000000-0005-0000-0000-00003D000000}"/>
    <cellStyle name="normální 11" xfId="62" xr:uid="{00000000-0005-0000-0000-00003E000000}"/>
    <cellStyle name="normální 11 2" xfId="63" xr:uid="{00000000-0005-0000-0000-00003F000000}"/>
    <cellStyle name="normální 11 3" xfId="64" xr:uid="{00000000-0005-0000-0000-000040000000}"/>
    <cellStyle name="normální 11 4" xfId="65" xr:uid="{00000000-0005-0000-0000-000041000000}"/>
    <cellStyle name="normální 11 5" xfId="66" xr:uid="{00000000-0005-0000-0000-000042000000}"/>
    <cellStyle name="normální 11 6" xfId="67" xr:uid="{00000000-0005-0000-0000-000043000000}"/>
    <cellStyle name="normální 11 7" xfId="68" xr:uid="{00000000-0005-0000-0000-000044000000}"/>
    <cellStyle name="normální 11 8" xfId="69" xr:uid="{00000000-0005-0000-0000-000045000000}"/>
    <cellStyle name="normální 12" xfId="70" xr:uid="{00000000-0005-0000-0000-000046000000}"/>
    <cellStyle name="normální 12 2" xfId="71" xr:uid="{00000000-0005-0000-0000-000047000000}"/>
    <cellStyle name="normální 12 3" xfId="72" xr:uid="{00000000-0005-0000-0000-000048000000}"/>
    <cellStyle name="normální 12 4" xfId="73" xr:uid="{00000000-0005-0000-0000-000049000000}"/>
    <cellStyle name="normální 12 5" xfId="74" xr:uid="{00000000-0005-0000-0000-00004A000000}"/>
    <cellStyle name="normální 12 6" xfId="75" xr:uid="{00000000-0005-0000-0000-00004B000000}"/>
    <cellStyle name="normální 12 7" xfId="76" xr:uid="{00000000-0005-0000-0000-00004C000000}"/>
    <cellStyle name="normální 12 8" xfId="77" xr:uid="{00000000-0005-0000-0000-00004D000000}"/>
    <cellStyle name="normální 13" xfId="78" xr:uid="{00000000-0005-0000-0000-00004E000000}"/>
    <cellStyle name="normální 13 2" xfId="79" xr:uid="{00000000-0005-0000-0000-00004F000000}"/>
    <cellStyle name="normální 13 2 2" xfId="80" xr:uid="{00000000-0005-0000-0000-000050000000}"/>
    <cellStyle name="normální 13 2 3" xfId="81" xr:uid="{00000000-0005-0000-0000-000051000000}"/>
    <cellStyle name="normální 13 2 4" xfId="82" xr:uid="{00000000-0005-0000-0000-000052000000}"/>
    <cellStyle name="normální 13 2 5" xfId="83" xr:uid="{00000000-0005-0000-0000-000053000000}"/>
    <cellStyle name="Normální 14" xfId="84" xr:uid="{00000000-0005-0000-0000-000054000000}"/>
    <cellStyle name="normální 14 2" xfId="85" xr:uid="{00000000-0005-0000-0000-000055000000}"/>
    <cellStyle name="Normální 15" xfId="86" xr:uid="{00000000-0005-0000-0000-000056000000}"/>
    <cellStyle name="Normální 16" xfId="87" xr:uid="{00000000-0005-0000-0000-000057000000}"/>
    <cellStyle name="Normální 17" xfId="88" xr:uid="{00000000-0005-0000-0000-000058000000}"/>
    <cellStyle name="Normální 18" xfId="89" xr:uid="{00000000-0005-0000-0000-000059000000}"/>
    <cellStyle name="Normální 19" xfId="90" xr:uid="{00000000-0005-0000-0000-00005A000000}"/>
    <cellStyle name="normální 19 2" xfId="91" xr:uid="{00000000-0005-0000-0000-00005B000000}"/>
    <cellStyle name="normální 2" xfId="92" xr:uid="{00000000-0005-0000-0000-00005C000000}"/>
    <cellStyle name="normální 2 10" xfId="93" xr:uid="{00000000-0005-0000-0000-00005D000000}"/>
    <cellStyle name="normální 2 10 2" xfId="94" xr:uid="{00000000-0005-0000-0000-00005E000000}"/>
    <cellStyle name="normální 2 11" xfId="95" xr:uid="{00000000-0005-0000-0000-00005F000000}"/>
    <cellStyle name="normální 2 11 2" xfId="96" xr:uid="{00000000-0005-0000-0000-000060000000}"/>
    <cellStyle name="normální 2 12" xfId="97" xr:uid="{00000000-0005-0000-0000-000061000000}"/>
    <cellStyle name="normální 2 12 2" xfId="98" xr:uid="{00000000-0005-0000-0000-000062000000}"/>
    <cellStyle name="normální 2 13" xfId="99" xr:uid="{00000000-0005-0000-0000-000063000000}"/>
    <cellStyle name="normální 2 13 2" xfId="100" xr:uid="{00000000-0005-0000-0000-000064000000}"/>
    <cellStyle name="normální 2 14" xfId="101" xr:uid="{00000000-0005-0000-0000-000065000000}"/>
    <cellStyle name="normální 2 14 2" xfId="102" xr:uid="{00000000-0005-0000-0000-000066000000}"/>
    <cellStyle name="normální 2 15" xfId="103" xr:uid="{00000000-0005-0000-0000-000067000000}"/>
    <cellStyle name="normální 2 15 2" xfId="104" xr:uid="{00000000-0005-0000-0000-000068000000}"/>
    <cellStyle name="normální 2 16" xfId="105" xr:uid="{00000000-0005-0000-0000-000069000000}"/>
    <cellStyle name="normální 2 16 2" xfId="106" xr:uid="{00000000-0005-0000-0000-00006A000000}"/>
    <cellStyle name="normální 2 17" xfId="107" xr:uid="{00000000-0005-0000-0000-00006B000000}"/>
    <cellStyle name="normální 2 17 2" xfId="108" xr:uid="{00000000-0005-0000-0000-00006C000000}"/>
    <cellStyle name="normální 2 18" xfId="109" xr:uid="{00000000-0005-0000-0000-00006D000000}"/>
    <cellStyle name="normální 2 18 2" xfId="110" xr:uid="{00000000-0005-0000-0000-00006E000000}"/>
    <cellStyle name="normální 2 19" xfId="111" xr:uid="{00000000-0005-0000-0000-00006F000000}"/>
    <cellStyle name="normální 2 2" xfId="112" xr:uid="{00000000-0005-0000-0000-000070000000}"/>
    <cellStyle name="normální 2 2 10" xfId="113" xr:uid="{00000000-0005-0000-0000-000071000000}"/>
    <cellStyle name="normální 2 2 10 2" xfId="114" xr:uid="{00000000-0005-0000-0000-000072000000}"/>
    <cellStyle name="normální 2 2 11" xfId="115" xr:uid="{00000000-0005-0000-0000-000073000000}"/>
    <cellStyle name="normální 2 2 11 2" xfId="116" xr:uid="{00000000-0005-0000-0000-000074000000}"/>
    <cellStyle name="normální 2 2 12" xfId="117" xr:uid="{00000000-0005-0000-0000-000075000000}"/>
    <cellStyle name="normální 2 2 12 2" xfId="118" xr:uid="{00000000-0005-0000-0000-000076000000}"/>
    <cellStyle name="normální 2 2 13" xfId="119" xr:uid="{00000000-0005-0000-0000-000077000000}"/>
    <cellStyle name="normální 2 2 13 2" xfId="120" xr:uid="{00000000-0005-0000-0000-000078000000}"/>
    <cellStyle name="normální 2 2 14" xfId="121" xr:uid="{00000000-0005-0000-0000-000079000000}"/>
    <cellStyle name="normální 2 2 14 2" xfId="122" xr:uid="{00000000-0005-0000-0000-00007A000000}"/>
    <cellStyle name="normální 2 2 15" xfId="123" xr:uid="{00000000-0005-0000-0000-00007B000000}"/>
    <cellStyle name="normální 2 2 15 2" xfId="124" xr:uid="{00000000-0005-0000-0000-00007C000000}"/>
    <cellStyle name="normální 2 2 16" xfId="125" xr:uid="{00000000-0005-0000-0000-00007D000000}"/>
    <cellStyle name="normální 2 2 16 2" xfId="126" xr:uid="{00000000-0005-0000-0000-00007E000000}"/>
    <cellStyle name="normální 2 2 17" xfId="127" xr:uid="{00000000-0005-0000-0000-00007F000000}"/>
    <cellStyle name="normální 2 2 18" xfId="128" xr:uid="{00000000-0005-0000-0000-000080000000}"/>
    <cellStyle name="normální 2 2 19" xfId="129" xr:uid="{00000000-0005-0000-0000-000081000000}"/>
    <cellStyle name="normální 2 2 2" xfId="130" xr:uid="{00000000-0005-0000-0000-000082000000}"/>
    <cellStyle name="normální 2 2 2 10" xfId="131" xr:uid="{00000000-0005-0000-0000-000083000000}"/>
    <cellStyle name="normální 2 2 2 10 2" xfId="132" xr:uid="{00000000-0005-0000-0000-000084000000}"/>
    <cellStyle name="normální 2 2 2 11" xfId="133" xr:uid="{00000000-0005-0000-0000-000085000000}"/>
    <cellStyle name="normální 2 2 2 11 2" xfId="134" xr:uid="{00000000-0005-0000-0000-000086000000}"/>
    <cellStyle name="normální 2 2 2 12" xfId="135" xr:uid="{00000000-0005-0000-0000-000087000000}"/>
    <cellStyle name="normální 2 2 2 12 2" xfId="136" xr:uid="{00000000-0005-0000-0000-000088000000}"/>
    <cellStyle name="normální 2 2 2 13" xfId="137" xr:uid="{00000000-0005-0000-0000-000089000000}"/>
    <cellStyle name="normální 2 2 2 13 2" xfId="138" xr:uid="{00000000-0005-0000-0000-00008A000000}"/>
    <cellStyle name="normální 2 2 2 14" xfId="139" xr:uid="{00000000-0005-0000-0000-00008B000000}"/>
    <cellStyle name="normální 2 2 2 14 2" xfId="140" xr:uid="{00000000-0005-0000-0000-00008C000000}"/>
    <cellStyle name="normální 2 2 2 15" xfId="141" xr:uid="{00000000-0005-0000-0000-00008D000000}"/>
    <cellStyle name="normální 2 2 2 15 2" xfId="142" xr:uid="{00000000-0005-0000-0000-00008E000000}"/>
    <cellStyle name="normální 2 2 2 16" xfId="143" xr:uid="{00000000-0005-0000-0000-00008F000000}"/>
    <cellStyle name="normální 2 2 2 17" xfId="144" xr:uid="{00000000-0005-0000-0000-000090000000}"/>
    <cellStyle name="normální 2 2 2 18" xfId="145" xr:uid="{00000000-0005-0000-0000-000091000000}"/>
    <cellStyle name="normální 2 2 2 19" xfId="146" xr:uid="{00000000-0005-0000-0000-000092000000}"/>
    <cellStyle name="normální 2 2 2 2" xfId="147" xr:uid="{00000000-0005-0000-0000-000093000000}"/>
    <cellStyle name="normální 2 2 2 2 2" xfId="148" xr:uid="{00000000-0005-0000-0000-000094000000}"/>
    <cellStyle name="normální 2 2 2 20" xfId="149" xr:uid="{00000000-0005-0000-0000-000095000000}"/>
    <cellStyle name="normální 2 2 2 21" xfId="150" xr:uid="{00000000-0005-0000-0000-000096000000}"/>
    <cellStyle name="normální 2 2 2 22" xfId="151" xr:uid="{00000000-0005-0000-0000-000097000000}"/>
    <cellStyle name="normální 2 2 2 3" xfId="152" xr:uid="{00000000-0005-0000-0000-000098000000}"/>
    <cellStyle name="normální 2 2 2 3 2" xfId="153" xr:uid="{00000000-0005-0000-0000-000099000000}"/>
    <cellStyle name="normální 2 2 2 4" xfId="154" xr:uid="{00000000-0005-0000-0000-00009A000000}"/>
    <cellStyle name="normální 2 2 2 4 2" xfId="155" xr:uid="{00000000-0005-0000-0000-00009B000000}"/>
    <cellStyle name="normální 2 2 2 5" xfId="156" xr:uid="{00000000-0005-0000-0000-00009C000000}"/>
    <cellStyle name="normální 2 2 2 5 2" xfId="157" xr:uid="{00000000-0005-0000-0000-00009D000000}"/>
    <cellStyle name="normální 2 2 2 6" xfId="158" xr:uid="{00000000-0005-0000-0000-00009E000000}"/>
    <cellStyle name="normální 2 2 2 6 2" xfId="159" xr:uid="{00000000-0005-0000-0000-00009F000000}"/>
    <cellStyle name="normální 2 2 2 7" xfId="160" xr:uid="{00000000-0005-0000-0000-0000A0000000}"/>
    <cellStyle name="normální 2 2 2 7 2" xfId="161" xr:uid="{00000000-0005-0000-0000-0000A1000000}"/>
    <cellStyle name="normální 2 2 2 8" xfId="162" xr:uid="{00000000-0005-0000-0000-0000A2000000}"/>
    <cellStyle name="normální 2 2 2 8 2" xfId="163" xr:uid="{00000000-0005-0000-0000-0000A3000000}"/>
    <cellStyle name="normální 2 2 2 9" xfId="164" xr:uid="{00000000-0005-0000-0000-0000A4000000}"/>
    <cellStyle name="normální 2 2 2 9 2" xfId="165" xr:uid="{00000000-0005-0000-0000-0000A5000000}"/>
    <cellStyle name="normální 2 2 20" xfId="166" xr:uid="{00000000-0005-0000-0000-0000A6000000}"/>
    <cellStyle name="normální 2 2 21" xfId="167" xr:uid="{00000000-0005-0000-0000-0000A7000000}"/>
    <cellStyle name="normální 2 2 22" xfId="168" xr:uid="{00000000-0005-0000-0000-0000A8000000}"/>
    <cellStyle name="normální 2 2 23" xfId="169" xr:uid="{00000000-0005-0000-0000-0000A9000000}"/>
    <cellStyle name="normální 2 2 24" xfId="170" xr:uid="{00000000-0005-0000-0000-0000AA000000}"/>
    <cellStyle name="normální 2 2 25" xfId="171" xr:uid="{00000000-0005-0000-0000-0000AB000000}"/>
    <cellStyle name="normální 2 2 3" xfId="172" xr:uid="{00000000-0005-0000-0000-0000AC000000}"/>
    <cellStyle name="normální 2 2 3 2" xfId="173" xr:uid="{00000000-0005-0000-0000-0000AD000000}"/>
    <cellStyle name="normální 2 2 3 3" xfId="174" xr:uid="{00000000-0005-0000-0000-0000AE000000}"/>
    <cellStyle name="normální 2 2 3 4" xfId="175" xr:uid="{00000000-0005-0000-0000-0000AF000000}"/>
    <cellStyle name="normální 2 2 3 5" xfId="176" xr:uid="{00000000-0005-0000-0000-0000B0000000}"/>
    <cellStyle name="normální 2 2 3 6" xfId="177" xr:uid="{00000000-0005-0000-0000-0000B1000000}"/>
    <cellStyle name="normální 2 2 3 7" xfId="178" xr:uid="{00000000-0005-0000-0000-0000B2000000}"/>
    <cellStyle name="normální 2 2 3 8" xfId="179" xr:uid="{00000000-0005-0000-0000-0000B3000000}"/>
    <cellStyle name="normální 2 2 4" xfId="180" xr:uid="{00000000-0005-0000-0000-0000B4000000}"/>
    <cellStyle name="normální 2 2 4 2" xfId="181" xr:uid="{00000000-0005-0000-0000-0000B5000000}"/>
    <cellStyle name="normální 2 2 5" xfId="182" xr:uid="{00000000-0005-0000-0000-0000B6000000}"/>
    <cellStyle name="normální 2 2 5 2" xfId="183" xr:uid="{00000000-0005-0000-0000-0000B7000000}"/>
    <cellStyle name="normální 2 2 6" xfId="184" xr:uid="{00000000-0005-0000-0000-0000B8000000}"/>
    <cellStyle name="normální 2 2 6 2" xfId="185" xr:uid="{00000000-0005-0000-0000-0000B9000000}"/>
    <cellStyle name="normální 2 2 7" xfId="186" xr:uid="{00000000-0005-0000-0000-0000BA000000}"/>
    <cellStyle name="normální 2 2 7 2" xfId="187" xr:uid="{00000000-0005-0000-0000-0000BB000000}"/>
    <cellStyle name="normální 2 2 8" xfId="188" xr:uid="{00000000-0005-0000-0000-0000BC000000}"/>
    <cellStyle name="normální 2 2 8 2" xfId="189" xr:uid="{00000000-0005-0000-0000-0000BD000000}"/>
    <cellStyle name="normální 2 2 9" xfId="190" xr:uid="{00000000-0005-0000-0000-0000BE000000}"/>
    <cellStyle name="normální 2 2 9 2" xfId="191" xr:uid="{00000000-0005-0000-0000-0000BF000000}"/>
    <cellStyle name="normální 2 20" xfId="192" xr:uid="{00000000-0005-0000-0000-0000C0000000}"/>
    <cellStyle name="normální 2 21" xfId="193" xr:uid="{00000000-0005-0000-0000-0000C1000000}"/>
    <cellStyle name="normální 2 22" xfId="194" xr:uid="{00000000-0005-0000-0000-0000C2000000}"/>
    <cellStyle name="normální 2 23" xfId="195" xr:uid="{00000000-0005-0000-0000-0000C3000000}"/>
    <cellStyle name="normální 2 24" xfId="196" xr:uid="{00000000-0005-0000-0000-0000C4000000}"/>
    <cellStyle name="normální 2 3" xfId="197" xr:uid="{00000000-0005-0000-0000-0000C5000000}"/>
    <cellStyle name="normální 2 3 10" xfId="198" xr:uid="{00000000-0005-0000-0000-0000C6000000}"/>
    <cellStyle name="normální 2 3 10 2" xfId="199" xr:uid="{00000000-0005-0000-0000-0000C7000000}"/>
    <cellStyle name="normální 2 3 11" xfId="200" xr:uid="{00000000-0005-0000-0000-0000C8000000}"/>
    <cellStyle name="normální 2 3 11 2" xfId="201" xr:uid="{00000000-0005-0000-0000-0000C9000000}"/>
    <cellStyle name="normální 2 3 12" xfId="202" xr:uid="{00000000-0005-0000-0000-0000CA000000}"/>
    <cellStyle name="normální 2 3 2" xfId="203" xr:uid="{00000000-0005-0000-0000-0000CB000000}"/>
    <cellStyle name="normální 2 3 2 2" xfId="204" xr:uid="{00000000-0005-0000-0000-0000CC000000}"/>
    <cellStyle name="normální 2 3 3" xfId="205" xr:uid="{00000000-0005-0000-0000-0000CD000000}"/>
    <cellStyle name="normální 2 3 3 2" xfId="206" xr:uid="{00000000-0005-0000-0000-0000CE000000}"/>
    <cellStyle name="normální 2 3 4" xfId="207" xr:uid="{00000000-0005-0000-0000-0000CF000000}"/>
    <cellStyle name="normální 2 3 4 2" xfId="208" xr:uid="{00000000-0005-0000-0000-0000D0000000}"/>
    <cellStyle name="normální 2 3 5" xfId="209" xr:uid="{00000000-0005-0000-0000-0000D1000000}"/>
    <cellStyle name="normální 2 3 5 2" xfId="210" xr:uid="{00000000-0005-0000-0000-0000D2000000}"/>
    <cellStyle name="normální 2 3 6" xfId="211" xr:uid="{00000000-0005-0000-0000-0000D3000000}"/>
    <cellStyle name="normální 2 3 6 2" xfId="212" xr:uid="{00000000-0005-0000-0000-0000D4000000}"/>
    <cellStyle name="normální 2 3 7" xfId="213" xr:uid="{00000000-0005-0000-0000-0000D5000000}"/>
    <cellStyle name="normální 2 3 7 2" xfId="214" xr:uid="{00000000-0005-0000-0000-0000D6000000}"/>
    <cellStyle name="normální 2 3 8" xfId="215" xr:uid="{00000000-0005-0000-0000-0000D7000000}"/>
    <cellStyle name="normální 2 3 8 2" xfId="216" xr:uid="{00000000-0005-0000-0000-0000D8000000}"/>
    <cellStyle name="normální 2 3 9" xfId="217" xr:uid="{00000000-0005-0000-0000-0000D9000000}"/>
    <cellStyle name="normální 2 3 9 2" xfId="218" xr:uid="{00000000-0005-0000-0000-0000DA000000}"/>
    <cellStyle name="normální 2 4" xfId="219" xr:uid="{00000000-0005-0000-0000-0000DB000000}"/>
    <cellStyle name="normální 2 4 2" xfId="220" xr:uid="{00000000-0005-0000-0000-0000DC000000}"/>
    <cellStyle name="normální 2 5" xfId="221" xr:uid="{00000000-0005-0000-0000-0000DD000000}"/>
    <cellStyle name="normální 2 5 2" xfId="222" xr:uid="{00000000-0005-0000-0000-0000DE000000}"/>
    <cellStyle name="normální 2 6" xfId="223" xr:uid="{00000000-0005-0000-0000-0000DF000000}"/>
    <cellStyle name="normální 2 6 2" xfId="224" xr:uid="{00000000-0005-0000-0000-0000E0000000}"/>
    <cellStyle name="normální 2 7" xfId="225" xr:uid="{00000000-0005-0000-0000-0000E1000000}"/>
    <cellStyle name="normální 2 7 2" xfId="226" xr:uid="{00000000-0005-0000-0000-0000E2000000}"/>
    <cellStyle name="normální 2 8" xfId="227" xr:uid="{00000000-0005-0000-0000-0000E3000000}"/>
    <cellStyle name="normální 2 8 2" xfId="228" xr:uid="{00000000-0005-0000-0000-0000E4000000}"/>
    <cellStyle name="normální 2 9" xfId="229" xr:uid="{00000000-0005-0000-0000-0000E5000000}"/>
    <cellStyle name="normální 2 9 2" xfId="230" xr:uid="{00000000-0005-0000-0000-0000E6000000}"/>
    <cellStyle name="normální 2_ROZP_VRÚ_SLAPY" xfId="231" xr:uid="{00000000-0005-0000-0000-0000E7000000}"/>
    <cellStyle name="Normální 20" xfId="232" xr:uid="{00000000-0005-0000-0000-0000E8000000}"/>
    <cellStyle name="Normální 21" xfId="233" xr:uid="{00000000-0005-0000-0000-0000E9000000}"/>
    <cellStyle name="Normální 22" xfId="234" xr:uid="{00000000-0005-0000-0000-0000EA000000}"/>
    <cellStyle name="Normální 23" xfId="235" xr:uid="{00000000-0005-0000-0000-0000EB000000}"/>
    <cellStyle name="Normální 24" xfId="236" xr:uid="{00000000-0005-0000-0000-0000EC000000}"/>
    <cellStyle name="Normální 25" xfId="237" xr:uid="{00000000-0005-0000-0000-0000ED000000}"/>
    <cellStyle name="Normální 26" xfId="238" xr:uid="{00000000-0005-0000-0000-0000EE000000}"/>
    <cellStyle name="Normální 27" xfId="239" xr:uid="{00000000-0005-0000-0000-0000EF000000}"/>
    <cellStyle name="Normální 28" xfId="240" xr:uid="{00000000-0005-0000-0000-0000F0000000}"/>
    <cellStyle name="Normální 29" xfId="241" xr:uid="{00000000-0005-0000-0000-0000F1000000}"/>
    <cellStyle name="normální 3" xfId="242" xr:uid="{00000000-0005-0000-0000-0000F2000000}"/>
    <cellStyle name="normální 3 10" xfId="243" xr:uid="{00000000-0005-0000-0000-0000F3000000}"/>
    <cellStyle name="normální 3 10 2" xfId="244" xr:uid="{00000000-0005-0000-0000-0000F4000000}"/>
    <cellStyle name="normální 3 10 3" xfId="245" xr:uid="{00000000-0005-0000-0000-0000F5000000}"/>
    <cellStyle name="normální 3 10 4" xfId="246" xr:uid="{00000000-0005-0000-0000-0000F6000000}"/>
    <cellStyle name="normální 3 10 5" xfId="247" xr:uid="{00000000-0005-0000-0000-0000F7000000}"/>
    <cellStyle name="normální 3 10 6" xfId="248" xr:uid="{00000000-0005-0000-0000-0000F8000000}"/>
    <cellStyle name="normální 3 10 7" xfId="249" xr:uid="{00000000-0005-0000-0000-0000F9000000}"/>
    <cellStyle name="normální 3 10 8" xfId="250" xr:uid="{00000000-0005-0000-0000-0000FA000000}"/>
    <cellStyle name="normální 3 11" xfId="251" xr:uid="{00000000-0005-0000-0000-0000FB000000}"/>
    <cellStyle name="normální 3 11 2" xfId="252" xr:uid="{00000000-0005-0000-0000-0000FC000000}"/>
    <cellStyle name="normální 3 12" xfId="253" xr:uid="{00000000-0005-0000-0000-0000FD000000}"/>
    <cellStyle name="normální 3 12 2" xfId="254" xr:uid="{00000000-0005-0000-0000-0000FE000000}"/>
    <cellStyle name="normální 3 13" xfId="255" xr:uid="{00000000-0005-0000-0000-0000FF000000}"/>
    <cellStyle name="normální 3 13 2" xfId="256" xr:uid="{00000000-0005-0000-0000-000000010000}"/>
    <cellStyle name="normální 3 14" xfId="257" xr:uid="{00000000-0005-0000-0000-000001010000}"/>
    <cellStyle name="normální 3 14 2" xfId="258" xr:uid="{00000000-0005-0000-0000-000002010000}"/>
    <cellStyle name="normální 3 15" xfId="259" xr:uid="{00000000-0005-0000-0000-000003010000}"/>
    <cellStyle name="normální 3 15 2" xfId="260" xr:uid="{00000000-0005-0000-0000-000004010000}"/>
    <cellStyle name="normální 3 16" xfId="261" xr:uid="{00000000-0005-0000-0000-000005010000}"/>
    <cellStyle name="normální 3 16 2" xfId="262" xr:uid="{00000000-0005-0000-0000-000006010000}"/>
    <cellStyle name="normální 3 17" xfId="263" xr:uid="{00000000-0005-0000-0000-000007010000}"/>
    <cellStyle name="normální 3 17 2" xfId="264" xr:uid="{00000000-0005-0000-0000-000008010000}"/>
    <cellStyle name="normální 3 18" xfId="265" xr:uid="{00000000-0005-0000-0000-000009010000}"/>
    <cellStyle name="normální 3 18 2" xfId="266" xr:uid="{00000000-0005-0000-0000-00000A010000}"/>
    <cellStyle name="normální 3 19" xfId="267" xr:uid="{00000000-0005-0000-0000-00000B010000}"/>
    <cellStyle name="normální 3 19 2" xfId="268" xr:uid="{00000000-0005-0000-0000-00000C010000}"/>
    <cellStyle name="normální 3 2" xfId="269" xr:uid="{00000000-0005-0000-0000-00000D010000}"/>
    <cellStyle name="normální 3 2 10" xfId="270" xr:uid="{00000000-0005-0000-0000-00000E010000}"/>
    <cellStyle name="normální 3 2 10 2" xfId="271" xr:uid="{00000000-0005-0000-0000-00000F010000}"/>
    <cellStyle name="normální 3 2 11" xfId="272" xr:uid="{00000000-0005-0000-0000-000010010000}"/>
    <cellStyle name="normální 3 2 11 2" xfId="273" xr:uid="{00000000-0005-0000-0000-000011010000}"/>
    <cellStyle name="normální 3 2 12" xfId="274" xr:uid="{00000000-0005-0000-0000-000012010000}"/>
    <cellStyle name="normální 3 2 12 2" xfId="275" xr:uid="{00000000-0005-0000-0000-000013010000}"/>
    <cellStyle name="normální 3 2 13" xfId="276" xr:uid="{00000000-0005-0000-0000-000014010000}"/>
    <cellStyle name="normální 3 2 13 2" xfId="277" xr:uid="{00000000-0005-0000-0000-000015010000}"/>
    <cellStyle name="normální 3 2 14" xfId="278" xr:uid="{00000000-0005-0000-0000-000016010000}"/>
    <cellStyle name="normální 3 2 14 2" xfId="279" xr:uid="{00000000-0005-0000-0000-000017010000}"/>
    <cellStyle name="normální 3 2 15" xfId="280" xr:uid="{00000000-0005-0000-0000-000018010000}"/>
    <cellStyle name="normální 3 2 15 2" xfId="281" xr:uid="{00000000-0005-0000-0000-000019010000}"/>
    <cellStyle name="normální 3 2 16" xfId="282" xr:uid="{00000000-0005-0000-0000-00001A010000}"/>
    <cellStyle name="normální 3 2 16 2" xfId="283" xr:uid="{00000000-0005-0000-0000-00001B010000}"/>
    <cellStyle name="normální 3 2 17" xfId="284" xr:uid="{00000000-0005-0000-0000-00001C010000}"/>
    <cellStyle name="normální 3 2 17 2" xfId="285" xr:uid="{00000000-0005-0000-0000-00001D010000}"/>
    <cellStyle name="normální 3 2 18" xfId="286" xr:uid="{00000000-0005-0000-0000-00001E010000}"/>
    <cellStyle name="normální 3 2 18 2" xfId="287" xr:uid="{00000000-0005-0000-0000-00001F010000}"/>
    <cellStyle name="normální 3 2 19" xfId="288" xr:uid="{00000000-0005-0000-0000-000020010000}"/>
    <cellStyle name="normální 3 2 2" xfId="289" xr:uid="{00000000-0005-0000-0000-000021010000}"/>
    <cellStyle name="normální 3 2 2 10" xfId="290" xr:uid="{00000000-0005-0000-0000-000022010000}"/>
    <cellStyle name="normální 3 2 2 10 2" xfId="291" xr:uid="{00000000-0005-0000-0000-000023010000}"/>
    <cellStyle name="normální 3 2 2 11" xfId="292" xr:uid="{00000000-0005-0000-0000-000024010000}"/>
    <cellStyle name="normální 3 2 2 11 2" xfId="293" xr:uid="{00000000-0005-0000-0000-000025010000}"/>
    <cellStyle name="normální 3 2 2 12" xfId="294" xr:uid="{00000000-0005-0000-0000-000026010000}"/>
    <cellStyle name="normální 3 2 2 12 2" xfId="295" xr:uid="{00000000-0005-0000-0000-000027010000}"/>
    <cellStyle name="normální 3 2 2 13" xfId="296" xr:uid="{00000000-0005-0000-0000-000028010000}"/>
    <cellStyle name="normální 3 2 2 13 2" xfId="297" xr:uid="{00000000-0005-0000-0000-000029010000}"/>
    <cellStyle name="normální 3 2 2 14" xfId="298" xr:uid="{00000000-0005-0000-0000-00002A010000}"/>
    <cellStyle name="normální 3 2 2 14 2" xfId="299" xr:uid="{00000000-0005-0000-0000-00002B010000}"/>
    <cellStyle name="normální 3 2 2 15" xfId="300" xr:uid="{00000000-0005-0000-0000-00002C010000}"/>
    <cellStyle name="normální 3 2 2 15 2" xfId="301" xr:uid="{00000000-0005-0000-0000-00002D010000}"/>
    <cellStyle name="normální 3 2 2 16" xfId="302" xr:uid="{00000000-0005-0000-0000-00002E010000}"/>
    <cellStyle name="normální 3 2 2 17" xfId="303" xr:uid="{00000000-0005-0000-0000-00002F010000}"/>
    <cellStyle name="normální 3 2 2 18" xfId="304" xr:uid="{00000000-0005-0000-0000-000030010000}"/>
    <cellStyle name="normální 3 2 2 19" xfId="305" xr:uid="{00000000-0005-0000-0000-000031010000}"/>
    <cellStyle name="normální 3 2 2 2" xfId="306" xr:uid="{00000000-0005-0000-0000-000032010000}"/>
    <cellStyle name="normální 3 2 2 2 2" xfId="307" xr:uid="{00000000-0005-0000-0000-000033010000}"/>
    <cellStyle name="normální 3 2 2 20" xfId="308" xr:uid="{00000000-0005-0000-0000-000034010000}"/>
    <cellStyle name="normální 3 2 2 21" xfId="309" xr:uid="{00000000-0005-0000-0000-000035010000}"/>
    <cellStyle name="normální 3 2 2 22" xfId="310" xr:uid="{00000000-0005-0000-0000-000036010000}"/>
    <cellStyle name="normální 3 2 2 3" xfId="311" xr:uid="{00000000-0005-0000-0000-000037010000}"/>
    <cellStyle name="normální 3 2 2 3 2" xfId="312" xr:uid="{00000000-0005-0000-0000-000038010000}"/>
    <cellStyle name="normální 3 2 2 4" xfId="313" xr:uid="{00000000-0005-0000-0000-000039010000}"/>
    <cellStyle name="normální 3 2 2 4 2" xfId="314" xr:uid="{00000000-0005-0000-0000-00003A010000}"/>
    <cellStyle name="normální 3 2 2 5" xfId="315" xr:uid="{00000000-0005-0000-0000-00003B010000}"/>
    <cellStyle name="normální 3 2 2 5 2" xfId="316" xr:uid="{00000000-0005-0000-0000-00003C010000}"/>
    <cellStyle name="normální 3 2 2 6" xfId="317" xr:uid="{00000000-0005-0000-0000-00003D010000}"/>
    <cellStyle name="normální 3 2 2 6 2" xfId="318" xr:uid="{00000000-0005-0000-0000-00003E010000}"/>
    <cellStyle name="normální 3 2 2 7" xfId="319" xr:uid="{00000000-0005-0000-0000-00003F010000}"/>
    <cellStyle name="normální 3 2 2 7 2" xfId="320" xr:uid="{00000000-0005-0000-0000-000040010000}"/>
    <cellStyle name="normální 3 2 2 8" xfId="321" xr:uid="{00000000-0005-0000-0000-000041010000}"/>
    <cellStyle name="normální 3 2 2 8 2" xfId="322" xr:uid="{00000000-0005-0000-0000-000042010000}"/>
    <cellStyle name="normální 3 2 2 9" xfId="323" xr:uid="{00000000-0005-0000-0000-000043010000}"/>
    <cellStyle name="normální 3 2 2 9 2" xfId="324" xr:uid="{00000000-0005-0000-0000-000044010000}"/>
    <cellStyle name="normální 3 2 20" xfId="325" xr:uid="{00000000-0005-0000-0000-000045010000}"/>
    <cellStyle name="normální 3 2 21" xfId="326" xr:uid="{00000000-0005-0000-0000-000046010000}"/>
    <cellStyle name="normální 3 2 22" xfId="327" xr:uid="{00000000-0005-0000-0000-000047010000}"/>
    <cellStyle name="normální 3 2 23" xfId="328" xr:uid="{00000000-0005-0000-0000-000048010000}"/>
    <cellStyle name="normální 3 2 24" xfId="329" xr:uid="{00000000-0005-0000-0000-000049010000}"/>
    <cellStyle name="normální 3 2 25" xfId="330" xr:uid="{00000000-0005-0000-0000-00004A010000}"/>
    <cellStyle name="normální 3 2 26" xfId="331" xr:uid="{00000000-0005-0000-0000-00004B010000}"/>
    <cellStyle name="normální 3 2 27" xfId="332" xr:uid="{00000000-0005-0000-0000-00004C010000}"/>
    <cellStyle name="normální 3 2 3" xfId="333" xr:uid="{00000000-0005-0000-0000-00004D010000}"/>
    <cellStyle name="normální 3 2 3 10" xfId="334" xr:uid="{00000000-0005-0000-0000-00004E010000}"/>
    <cellStyle name="normální 3 2 3 10 2" xfId="335" xr:uid="{00000000-0005-0000-0000-00004F010000}"/>
    <cellStyle name="normální 3 2 3 11" xfId="336" xr:uid="{00000000-0005-0000-0000-000050010000}"/>
    <cellStyle name="normální 3 2 3 11 2" xfId="337" xr:uid="{00000000-0005-0000-0000-000051010000}"/>
    <cellStyle name="normální 3 2 3 12" xfId="338" xr:uid="{00000000-0005-0000-0000-000052010000}"/>
    <cellStyle name="normální 3 2 3 12 2" xfId="339" xr:uid="{00000000-0005-0000-0000-000053010000}"/>
    <cellStyle name="normální 3 2 3 13" xfId="340" xr:uid="{00000000-0005-0000-0000-000054010000}"/>
    <cellStyle name="normální 3 2 3 13 2" xfId="341" xr:uid="{00000000-0005-0000-0000-000055010000}"/>
    <cellStyle name="normální 3 2 3 14" xfId="342" xr:uid="{00000000-0005-0000-0000-000056010000}"/>
    <cellStyle name="normální 3 2 3 14 2" xfId="343" xr:uid="{00000000-0005-0000-0000-000057010000}"/>
    <cellStyle name="normální 3 2 3 15" xfId="344" xr:uid="{00000000-0005-0000-0000-000058010000}"/>
    <cellStyle name="normální 3 2 3 15 2" xfId="345" xr:uid="{00000000-0005-0000-0000-000059010000}"/>
    <cellStyle name="normální 3 2 3 16" xfId="346" xr:uid="{00000000-0005-0000-0000-00005A010000}"/>
    <cellStyle name="normální 3 2 3 17" xfId="347" xr:uid="{00000000-0005-0000-0000-00005B010000}"/>
    <cellStyle name="normální 3 2 3 18" xfId="348" xr:uid="{00000000-0005-0000-0000-00005C010000}"/>
    <cellStyle name="normální 3 2 3 19" xfId="349" xr:uid="{00000000-0005-0000-0000-00005D010000}"/>
    <cellStyle name="normální 3 2 3 2" xfId="350" xr:uid="{00000000-0005-0000-0000-00005E010000}"/>
    <cellStyle name="normální 3 2 3 2 2" xfId="351" xr:uid="{00000000-0005-0000-0000-00005F010000}"/>
    <cellStyle name="normální 3 2 3 20" xfId="352" xr:uid="{00000000-0005-0000-0000-000060010000}"/>
    <cellStyle name="normální 3 2 3 21" xfId="353" xr:uid="{00000000-0005-0000-0000-000061010000}"/>
    <cellStyle name="normální 3 2 3 22" xfId="354" xr:uid="{00000000-0005-0000-0000-000062010000}"/>
    <cellStyle name="normální 3 2 3 3" xfId="355" xr:uid="{00000000-0005-0000-0000-000063010000}"/>
    <cellStyle name="normální 3 2 3 3 2" xfId="356" xr:uid="{00000000-0005-0000-0000-000064010000}"/>
    <cellStyle name="normální 3 2 3 4" xfId="357" xr:uid="{00000000-0005-0000-0000-000065010000}"/>
    <cellStyle name="normální 3 2 3 4 2" xfId="358" xr:uid="{00000000-0005-0000-0000-000066010000}"/>
    <cellStyle name="normální 3 2 3 5" xfId="359" xr:uid="{00000000-0005-0000-0000-000067010000}"/>
    <cellStyle name="normální 3 2 3 5 2" xfId="360" xr:uid="{00000000-0005-0000-0000-000068010000}"/>
    <cellStyle name="normální 3 2 3 6" xfId="361" xr:uid="{00000000-0005-0000-0000-000069010000}"/>
    <cellStyle name="normální 3 2 3 6 2" xfId="362" xr:uid="{00000000-0005-0000-0000-00006A010000}"/>
    <cellStyle name="normální 3 2 3 7" xfId="363" xr:uid="{00000000-0005-0000-0000-00006B010000}"/>
    <cellStyle name="normální 3 2 3 7 2" xfId="364" xr:uid="{00000000-0005-0000-0000-00006C010000}"/>
    <cellStyle name="normální 3 2 3 8" xfId="365" xr:uid="{00000000-0005-0000-0000-00006D010000}"/>
    <cellStyle name="normální 3 2 3 8 2" xfId="366" xr:uid="{00000000-0005-0000-0000-00006E010000}"/>
    <cellStyle name="normální 3 2 3 9" xfId="367" xr:uid="{00000000-0005-0000-0000-00006F010000}"/>
    <cellStyle name="normální 3 2 3 9 2" xfId="368" xr:uid="{00000000-0005-0000-0000-000070010000}"/>
    <cellStyle name="normální 3 2 4" xfId="369" xr:uid="{00000000-0005-0000-0000-000071010000}"/>
    <cellStyle name="normální 3 2 4 10" xfId="370" xr:uid="{00000000-0005-0000-0000-000072010000}"/>
    <cellStyle name="normální 3 2 4 10 2" xfId="371" xr:uid="{00000000-0005-0000-0000-000073010000}"/>
    <cellStyle name="normální 3 2 4 11" xfId="372" xr:uid="{00000000-0005-0000-0000-000074010000}"/>
    <cellStyle name="normální 3 2 4 11 2" xfId="373" xr:uid="{00000000-0005-0000-0000-000075010000}"/>
    <cellStyle name="normální 3 2 4 12" xfId="374" xr:uid="{00000000-0005-0000-0000-000076010000}"/>
    <cellStyle name="normální 3 2 4 12 2" xfId="375" xr:uid="{00000000-0005-0000-0000-000077010000}"/>
    <cellStyle name="normální 3 2 4 13" xfId="376" xr:uid="{00000000-0005-0000-0000-000078010000}"/>
    <cellStyle name="normální 3 2 4 13 2" xfId="377" xr:uid="{00000000-0005-0000-0000-000079010000}"/>
    <cellStyle name="normální 3 2 4 14" xfId="378" xr:uid="{00000000-0005-0000-0000-00007A010000}"/>
    <cellStyle name="normální 3 2 4 14 2" xfId="379" xr:uid="{00000000-0005-0000-0000-00007B010000}"/>
    <cellStyle name="normální 3 2 4 15" xfId="380" xr:uid="{00000000-0005-0000-0000-00007C010000}"/>
    <cellStyle name="normální 3 2 4 15 2" xfId="381" xr:uid="{00000000-0005-0000-0000-00007D010000}"/>
    <cellStyle name="normální 3 2 4 16" xfId="382" xr:uid="{00000000-0005-0000-0000-00007E010000}"/>
    <cellStyle name="normální 3 2 4 17" xfId="383" xr:uid="{00000000-0005-0000-0000-00007F010000}"/>
    <cellStyle name="normální 3 2 4 18" xfId="384" xr:uid="{00000000-0005-0000-0000-000080010000}"/>
    <cellStyle name="normální 3 2 4 19" xfId="385" xr:uid="{00000000-0005-0000-0000-000081010000}"/>
    <cellStyle name="normální 3 2 4 2" xfId="386" xr:uid="{00000000-0005-0000-0000-000082010000}"/>
    <cellStyle name="normální 3 2 4 2 2" xfId="387" xr:uid="{00000000-0005-0000-0000-000083010000}"/>
    <cellStyle name="normální 3 2 4 20" xfId="388" xr:uid="{00000000-0005-0000-0000-000084010000}"/>
    <cellStyle name="normální 3 2 4 21" xfId="389" xr:uid="{00000000-0005-0000-0000-000085010000}"/>
    <cellStyle name="normální 3 2 4 22" xfId="390" xr:uid="{00000000-0005-0000-0000-000086010000}"/>
    <cellStyle name="normální 3 2 4 3" xfId="391" xr:uid="{00000000-0005-0000-0000-000087010000}"/>
    <cellStyle name="normální 3 2 4 3 2" xfId="392" xr:uid="{00000000-0005-0000-0000-000088010000}"/>
    <cellStyle name="normální 3 2 4 4" xfId="393" xr:uid="{00000000-0005-0000-0000-000089010000}"/>
    <cellStyle name="normální 3 2 4 4 2" xfId="394" xr:uid="{00000000-0005-0000-0000-00008A010000}"/>
    <cellStyle name="normální 3 2 4 5" xfId="395" xr:uid="{00000000-0005-0000-0000-00008B010000}"/>
    <cellStyle name="normální 3 2 4 5 2" xfId="396" xr:uid="{00000000-0005-0000-0000-00008C010000}"/>
    <cellStyle name="normální 3 2 4 6" xfId="397" xr:uid="{00000000-0005-0000-0000-00008D010000}"/>
    <cellStyle name="normální 3 2 4 6 2" xfId="398" xr:uid="{00000000-0005-0000-0000-00008E010000}"/>
    <cellStyle name="normální 3 2 4 7" xfId="399" xr:uid="{00000000-0005-0000-0000-00008F010000}"/>
    <cellStyle name="normální 3 2 4 7 2" xfId="400" xr:uid="{00000000-0005-0000-0000-000090010000}"/>
    <cellStyle name="normální 3 2 4 8" xfId="401" xr:uid="{00000000-0005-0000-0000-000091010000}"/>
    <cellStyle name="normální 3 2 4 8 2" xfId="402" xr:uid="{00000000-0005-0000-0000-000092010000}"/>
    <cellStyle name="normální 3 2 4 9" xfId="403" xr:uid="{00000000-0005-0000-0000-000093010000}"/>
    <cellStyle name="normální 3 2 4 9 2" xfId="404" xr:uid="{00000000-0005-0000-0000-000094010000}"/>
    <cellStyle name="normální 3 2 5" xfId="405" xr:uid="{00000000-0005-0000-0000-000095010000}"/>
    <cellStyle name="normální 3 2 5 2" xfId="406" xr:uid="{00000000-0005-0000-0000-000096010000}"/>
    <cellStyle name="normální 3 2 5 3" xfId="407" xr:uid="{00000000-0005-0000-0000-000097010000}"/>
    <cellStyle name="normální 3 2 5 4" xfId="408" xr:uid="{00000000-0005-0000-0000-000098010000}"/>
    <cellStyle name="normální 3 2 5 5" xfId="409" xr:uid="{00000000-0005-0000-0000-000099010000}"/>
    <cellStyle name="normální 3 2 5 6" xfId="410" xr:uid="{00000000-0005-0000-0000-00009A010000}"/>
    <cellStyle name="normální 3 2 5 7" xfId="411" xr:uid="{00000000-0005-0000-0000-00009B010000}"/>
    <cellStyle name="normální 3 2 5 8" xfId="412" xr:uid="{00000000-0005-0000-0000-00009C010000}"/>
    <cellStyle name="normální 3 2 6" xfId="413" xr:uid="{00000000-0005-0000-0000-00009D010000}"/>
    <cellStyle name="normální 3 2 6 2" xfId="414" xr:uid="{00000000-0005-0000-0000-00009E010000}"/>
    <cellStyle name="normální 3 2 6 3" xfId="415" xr:uid="{00000000-0005-0000-0000-00009F010000}"/>
    <cellStyle name="normální 3 2 6 4" xfId="416" xr:uid="{00000000-0005-0000-0000-0000A0010000}"/>
    <cellStyle name="normální 3 2 6 5" xfId="417" xr:uid="{00000000-0005-0000-0000-0000A1010000}"/>
    <cellStyle name="normální 3 2 6 6" xfId="418" xr:uid="{00000000-0005-0000-0000-0000A2010000}"/>
    <cellStyle name="normální 3 2 6 7" xfId="419" xr:uid="{00000000-0005-0000-0000-0000A3010000}"/>
    <cellStyle name="normální 3 2 6 8" xfId="420" xr:uid="{00000000-0005-0000-0000-0000A4010000}"/>
    <cellStyle name="normální 3 2 7" xfId="421" xr:uid="{00000000-0005-0000-0000-0000A5010000}"/>
    <cellStyle name="normální 3 2 7 2" xfId="422" xr:uid="{00000000-0005-0000-0000-0000A6010000}"/>
    <cellStyle name="normální 3 2 7 3" xfId="423" xr:uid="{00000000-0005-0000-0000-0000A7010000}"/>
    <cellStyle name="normální 3 2 7 4" xfId="424" xr:uid="{00000000-0005-0000-0000-0000A8010000}"/>
    <cellStyle name="normální 3 2 7 5" xfId="425" xr:uid="{00000000-0005-0000-0000-0000A9010000}"/>
    <cellStyle name="normální 3 2 7 6" xfId="426" xr:uid="{00000000-0005-0000-0000-0000AA010000}"/>
    <cellStyle name="normální 3 2 7 7" xfId="427" xr:uid="{00000000-0005-0000-0000-0000AB010000}"/>
    <cellStyle name="normální 3 2 7 8" xfId="428" xr:uid="{00000000-0005-0000-0000-0000AC010000}"/>
    <cellStyle name="normální 3 2 8" xfId="429" xr:uid="{00000000-0005-0000-0000-0000AD010000}"/>
    <cellStyle name="normální 3 2 8 2" xfId="430" xr:uid="{00000000-0005-0000-0000-0000AE010000}"/>
    <cellStyle name="normální 3 2 9" xfId="431" xr:uid="{00000000-0005-0000-0000-0000AF010000}"/>
    <cellStyle name="normální 3 2 9 2" xfId="432" xr:uid="{00000000-0005-0000-0000-0000B0010000}"/>
    <cellStyle name="normální 3 20" xfId="433" xr:uid="{00000000-0005-0000-0000-0000B1010000}"/>
    <cellStyle name="normální 3 20 2" xfId="434" xr:uid="{00000000-0005-0000-0000-0000B2010000}"/>
    <cellStyle name="normální 3 21" xfId="435" xr:uid="{00000000-0005-0000-0000-0000B3010000}"/>
    <cellStyle name="normální 3 21 2" xfId="436" xr:uid="{00000000-0005-0000-0000-0000B4010000}"/>
    <cellStyle name="normální 3 22" xfId="437" xr:uid="{00000000-0005-0000-0000-0000B5010000}"/>
    <cellStyle name="normální 3 23" xfId="438" xr:uid="{00000000-0005-0000-0000-0000B6010000}"/>
    <cellStyle name="normální 3 24" xfId="439" xr:uid="{00000000-0005-0000-0000-0000B7010000}"/>
    <cellStyle name="normální 3 25" xfId="440" xr:uid="{00000000-0005-0000-0000-0000B8010000}"/>
    <cellStyle name="normální 3 26" xfId="441" xr:uid="{00000000-0005-0000-0000-0000B9010000}"/>
    <cellStyle name="normální 3 27" xfId="442" xr:uid="{00000000-0005-0000-0000-0000BA010000}"/>
    <cellStyle name="normální 3 28" xfId="443" xr:uid="{00000000-0005-0000-0000-0000BB010000}"/>
    <cellStyle name="normální 3 29" xfId="444" xr:uid="{00000000-0005-0000-0000-0000BC010000}"/>
    <cellStyle name="normální 3 3" xfId="445" xr:uid="{00000000-0005-0000-0000-0000BD010000}"/>
    <cellStyle name="normální 3 3 10" xfId="446" xr:uid="{00000000-0005-0000-0000-0000BE010000}"/>
    <cellStyle name="normální 3 3 10 2" xfId="447" xr:uid="{00000000-0005-0000-0000-0000BF010000}"/>
    <cellStyle name="normální 3 3 10 3" xfId="448" xr:uid="{00000000-0005-0000-0000-0000C0010000}"/>
    <cellStyle name="normální 3 3 10 4" xfId="449" xr:uid="{00000000-0005-0000-0000-0000C1010000}"/>
    <cellStyle name="normální 3 3 10 5" xfId="450" xr:uid="{00000000-0005-0000-0000-0000C2010000}"/>
    <cellStyle name="normální 3 3 10 6" xfId="451" xr:uid="{00000000-0005-0000-0000-0000C3010000}"/>
    <cellStyle name="normální 3 3 10 7" xfId="452" xr:uid="{00000000-0005-0000-0000-0000C4010000}"/>
    <cellStyle name="normální 3 3 10 8" xfId="453" xr:uid="{00000000-0005-0000-0000-0000C5010000}"/>
    <cellStyle name="normální 3 3 11" xfId="454" xr:uid="{00000000-0005-0000-0000-0000C6010000}"/>
    <cellStyle name="normální 3 3 11 2" xfId="455" xr:uid="{00000000-0005-0000-0000-0000C7010000}"/>
    <cellStyle name="normální 3 3 12" xfId="456" xr:uid="{00000000-0005-0000-0000-0000C8010000}"/>
    <cellStyle name="normální 3 3 12 2" xfId="457" xr:uid="{00000000-0005-0000-0000-0000C9010000}"/>
    <cellStyle name="normální 3 3 13" xfId="458" xr:uid="{00000000-0005-0000-0000-0000CA010000}"/>
    <cellStyle name="normální 3 3 13 2" xfId="459" xr:uid="{00000000-0005-0000-0000-0000CB010000}"/>
    <cellStyle name="normální 3 3 14" xfId="460" xr:uid="{00000000-0005-0000-0000-0000CC010000}"/>
    <cellStyle name="normální 3 3 14 2" xfId="461" xr:uid="{00000000-0005-0000-0000-0000CD010000}"/>
    <cellStyle name="normální 3 3 15" xfId="462" xr:uid="{00000000-0005-0000-0000-0000CE010000}"/>
    <cellStyle name="normální 3 3 15 2" xfId="463" xr:uid="{00000000-0005-0000-0000-0000CF010000}"/>
    <cellStyle name="normální 3 3 16" xfId="464" xr:uid="{00000000-0005-0000-0000-0000D0010000}"/>
    <cellStyle name="normální 3 3 16 2" xfId="465" xr:uid="{00000000-0005-0000-0000-0000D1010000}"/>
    <cellStyle name="normální 3 3 17" xfId="466" xr:uid="{00000000-0005-0000-0000-0000D2010000}"/>
    <cellStyle name="normální 3 3 17 2" xfId="467" xr:uid="{00000000-0005-0000-0000-0000D3010000}"/>
    <cellStyle name="normální 3 3 18" xfId="468" xr:uid="{00000000-0005-0000-0000-0000D4010000}"/>
    <cellStyle name="normální 3 3 18 2" xfId="469" xr:uid="{00000000-0005-0000-0000-0000D5010000}"/>
    <cellStyle name="normální 3 3 19" xfId="470" xr:uid="{00000000-0005-0000-0000-0000D6010000}"/>
    <cellStyle name="normální 3 3 19 2" xfId="471" xr:uid="{00000000-0005-0000-0000-0000D7010000}"/>
    <cellStyle name="normální 3 3 2" xfId="472" xr:uid="{00000000-0005-0000-0000-0000D8010000}"/>
    <cellStyle name="normální 3 3 20" xfId="473" xr:uid="{00000000-0005-0000-0000-0000D9010000}"/>
    <cellStyle name="normální 3 3 20 2" xfId="474" xr:uid="{00000000-0005-0000-0000-0000DA010000}"/>
    <cellStyle name="normální 3 3 21" xfId="475" xr:uid="{00000000-0005-0000-0000-0000DB010000}"/>
    <cellStyle name="normální 3 3 22" xfId="476" xr:uid="{00000000-0005-0000-0000-0000DC010000}"/>
    <cellStyle name="normální 3 3 23" xfId="477" xr:uid="{00000000-0005-0000-0000-0000DD010000}"/>
    <cellStyle name="normální 3 3 24" xfId="478" xr:uid="{00000000-0005-0000-0000-0000DE010000}"/>
    <cellStyle name="normální 3 3 25" xfId="479" xr:uid="{00000000-0005-0000-0000-0000DF010000}"/>
    <cellStyle name="normální 3 3 26" xfId="480" xr:uid="{00000000-0005-0000-0000-0000E0010000}"/>
    <cellStyle name="normální 3 3 27" xfId="481" xr:uid="{00000000-0005-0000-0000-0000E1010000}"/>
    <cellStyle name="normální 3 3 28" xfId="482" xr:uid="{00000000-0005-0000-0000-0000E2010000}"/>
    <cellStyle name="normální 3 3 29" xfId="483" xr:uid="{00000000-0005-0000-0000-0000E3010000}"/>
    <cellStyle name="normální 3 3 3" xfId="484" xr:uid="{00000000-0005-0000-0000-0000E4010000}"/>
    <cellStyle name="normální 3 3 3 2" xfId="485" xr:uid="{00000000-0005-0000-0000-0000E5010000}"/>
    <cellStyle name="normální 3 3 3 3" xfId="486" xr:uid="{00000000-0005-0000-0000-0000E6010000}"/>
    <cellStyle name="normální 3 3 3 3 2" xfId="487" xr:uid="{00000000-0005-0000-0000-0000E7010000}"/>
    <cellStyle name="normální 3 3 3 3 3" xfId="488" xr:uid="{00000000-0005-0000-0000-0000E8010000}"/>
    <cellStyle name="normální 3 3 3 3 4" xfId="489" xr:uid="{00000000-0005-0000-0000-0000E9010000}"/>
    <cellStyle name="normální 3 3 3 3 5" xfId="490" xr:uid="{00000000-0005-0000-0000-0000EA010000}"/>
    <cellStyle name="normální 3 3 3 3 6" xfId="491" xr:uid="{00000000-0005-0000-0000-0000EB010000}"/>
    <cellStyle name="normální 3 3 3 3 7" xfId="492" xr:uid="{00000000-0005-0000-0000-0000EC010000}"/>
    <cellStyle name="normální 3 3 3 3 8" xfId="493" xr:uid="{00000000-0005-0000-0000-0000ED010000}"/>
    <cellStyle name="normální 3 3 4" xfId="494" xr:uid="{00000000-0005-0000-0000-0000EE010000}"/>
    <cellStyle name="normální 3 3 5" xfId="495" xr:uid="{00000000-0005-0000-0000-0000EF010000}"/>
    <cellStyle name="normální 3 3 6" xfId="496" xr:uid="{00000000-0005-0000-0000-0000F0010000}"/>
    <cellStyle name="normální 3 3 6 10" xfId="497" xr:uid="{00000000-0005-0000-0000-0000F1010000}"/>
    <cellStyle name="normální 3 3 6 10 2" xfId="498" xr:uid="{00000000-0005-0000-0000-0000F2010000}"/>
    <cellStyle name="normální 3 3 6 11" xfId="499" xr:uid="{00000000-0005-0000-0000-0000F3010000}"/>
    <cellStyle name="normální 3 3 6 11 2" xfId="500" xr:uid="{00000000-0005-0000-0000-0000F4010000}"/>
    <cellStyle name="normální 3 3 6 12" xfId="501" xr:uid="{00000000-0005-0000-0000-0000F5010000}"/>
    <cellStyle name="normální 3 3 6 12 2" xfId="502" xr:uid="{00000000-0005-0000-0000-0000F6010000}"/>
    <cellStyle name="normální 3 3 6 13" xfId="503" xr:uid="{00000000-0005-0000-0000-0000F7010000}"/>
    <cellStyle name="normální 3 3 6 13 2" xfId="504" xr:uid="{00000000-0005-0000-0000-0000F8010000}"/>
    <cellStyle name="normální 3 3 6 14" xfId="505" xr:uid="{00000000-0005-0000-0000-0000F9010000}"/>
    <cellStyle name="normální 3 3 6 15" xfId="506" xr:uid="{00000000-0005-0000-0000-0000FA010000}"/>
    <cellStyle name="normální 3 3 6 16" xfId="507" xr:uid="{00000000-0005-0000-0000-0000FB010000}"/>
    <cellStyle name="normální 3 3 6 17" xfId="508" xr:uid="{00000000-0005-0000-0000-0000FC010000}"/>
    <cellStyle name="normální 3 3 6 18" xfId="509" xr:uid="{00000000-0005-0000-0000-0000FD010000}"/>
    <cellStyle name="normální 3 3 6 19" xfId="510" xr:uid="{00000000-0005-0000-0000-0000FE010000}"/>
    <cellStyle name="normální 3 3 6 2" xfId="511" xr:uid="{00000000-0005-0000-0000-0000FF010000}"/>
    <cellStyle name="normální 3 3 6 2 2" xfId="512" xr:uid="{00000000-0005-0000-0000-000000020000}"/>
    <cellStyle name="normální 3 3 6 2 3" xfId="513" xr:uid="{00000000-0005-0000-0000-000001020000}"/>
    <cellStyle name="normální 3 3 6 2 4" xfId="514" xr:uid="{00000000-0005-0000-0000-000002020000}"/>
    <cellStyle name="normální 3 3 6 2 5" xfId="515" xr:uid="{00000000-0005-0000-0000-000003020000}"/>
    <cellStyle name="normální 3 3 6 2 6" xfId="516" xr:uid="{00000000-0005-0000-0000-000004020000}"/>
    <cellStyle name="normální 3 3 6 2 7" xfId="517" xr:uid="{00000000-0005-0000-0000-000005020000}"/>
    <cellStyle name="normální 3 3 6 2 8" xfId="518" xr:uid="{00000000-0005-0000-0000-000006020000}"/>
    <cellStyle name="normální 3 3 6 20" xfId="519" xr:uid="{00000000-0005-0000-0000-000007020000}"/>
    <cellStyle name="normální 3 3 6 21" xfId="520" xr:uid="{00000000-0005-0000-0000-000008020000}"/>
    <cellStyle name="normální 3 3 6 22" xfId="521" xr:uid="{00000000-0005-0000-0000-000009020000}"/>
    <cellStyle name="normální 3 3 6 23" xfId="522" xr:uid="{00000000-0005-0000-0000-00000A020000}"/>
    <cellStyle name="normální 3 3 6 24" xfId="523" xr:uid="{00000000-0005-0000-0000-00000B020000}"/>
    <cellStyle name="normální 3 3 6 25" xfId="524" xr:uid="{00000000-0005-0000-0000-00000C020000}"/>
    <cellStyle name="normální 3 3 6 26" xfId="525" xr:uid="{00000000-0005-0000-0000-00000D020000}"/>
    <cellStyle name="normální 3 3 6 27" xfId="526" xr:uid="{00000000-0005-0000-0000-00000E020000}"/>
    <cellStyle name="normální 3 3 6 28" xfId="527" xr:uid="{00000000-0005-0000-0000-00000F020000}"/>
    <cellStyle name="normální 3 3 6 29" xfId="528" xr:uid="{00000000-0005-0000-0000-000010020000}"/>
    <cellStyle name="normální 3 3 6 29 2" xfId="529" xr:uid="{00000000-0005-0000-0000-000011020000}"/>
    <cellStyle name="normální 3 3 6 3" xfId="530" xr:uid="{00000000-0005-0000-0000-000012020000}"/>
    <cellStyle name="normální 3 3 6 3 2" xfId="531" xr:uid="{00000000-0005-0000-0000-000013020000}"/>
    <cellStyle name="normální 3 3 6 30" xfId="532" xr:uid="{00000000-0005-0000-0000-000014020000}"/>
    <cellStyle name="normální 3 3 6 31" xfId="533" xr:uid="{00000000-0005-0000-0000-000015020000}"/>
    <cellStyle name="normální 3 3 6 32" xfId="534" xr:uid="{00000000-0005-0000-0000-000016020000}"/>
    <cellStyle name="normální 3 3 6 33" xfId="535" xr:uid="{00000000-0005-0000-0000-000017020000}"/>
    <cellStyle name="normální 3 3 6 34" xfId="536" xr:uid="{00000000-0005-0000-0000-000018020000}"/>
    <cellStyle name="normální 3 3 6 35" xfId="537" xr:uid="{00000000-0005-0000-0000-000019020000}"/>
    <cellStyle name="normální 3 3 6 36" xfId="538" xr:uid="{00000000-0005-0000-0000-00001A020000}"/>
    <cellStyle name="normální 3 3 6 37" xfId="539" xr:uid="{00000000-0005-0000-0000-00001B020000}"/>
    <cellStyle name="normální 3 3 6 38" xfId="540" xr:uid="{00000000-0005-0000-0000-00001C020000}"/>
    <cellStyle name="normální 3 3 6 4" xfId="541" xr:uid="{00000000-0005-0000-0000-00001D020000}"/>
    <cellStyle name="normální 3 3 6 4 2" xfId="542" xr:uid="{00000000-0005-0000-0000-00001E020000}"/>
    <cellStyle name="normální 3 3 6 5" xfId="543" xr:uid="{00000000-0005-0000-0000-00001F020000}"/>
    <cellStyle name="normální 3 3 6 5 2" xfId="544" xr:uid="{00000000-0005-0000-0000-000020020000}"/>
    <cellStyle name="normální 3 3 6 6" xfId="545" xr:uid="{00000000-0005-0000-0000-000021020000}"/>
    <cellStyle name="normální 3 3 6 6 2" xfId="546" xr:uid="{00000000-0005-0000-0000-000022020000}"/>
    <cellStyle name="normální 3 3 6 7" xfId="547" xr:uid="{00000000-0005-0000-0000-000023020000}"/>
    <cellStyle name="normální 3 3 6 7 2" xfId="548" xr:uid="{00000000-0005-0000-0000-000024020000}"/>
    <cellStyle name="normální 3 3 6 8" xfId="549" xr:uid="{00000000-0005-0000-0000-000025020000}"/>
    <cellStyle name="normální 3 3 6 8 2" xfId="550" xr:uid="{00000000-0005-0000-0000-000026020000}"/>
    <cellStyle name="normální 3 3 6 9" xfId="551" xr:uid="{00000000-0005-0000-0000-000027020000}"/>
    <cellStyle name="normální 3 3 6 9 2" xfId="552" xr:uid="{00000000-0005-0000-0000-000028020000}"/>
    <cellStyle name="normální 3 3 7" xfId="553" xr:uid="{00000000-0005-0000-0000-000029020000}"/>
    <cellStyle name="normální 3 3 7 10" xfId="554" xr:uid="{00000000-0005-0000-0000-00002A020000}"/>
    <cellStyle name="normální 3 3 7 11" xfId="555" xr:uid="{00000000-0005-0000-0000-00002B020000}"/>
    <cellStyle name="normální 3 3 7 12" xfId="556" xr:uid="{00000000-0005-0000-0000-00002C020000}"/>
    <cellStyle name="normální 3 3 7 13" xfId="557" xr:uid="{00000000-0005-0000-0000-00002D020000}"/>
    <cellStyle name="normální 3 3 7 14" xfId="558" xr:uid="{00000000-0005-0000-0000-00002E020000}"/>
    <cellStyle name="normální 3 3 7 15" xfId="559" xr:uid="{00000000-0005-0000-0000-00002F020000}"/>
    <cellStyle name="normální 3 3 7 16" xfId="560" xr:uid="{00000000-0005-0000-0000-000030020000}"/>
    <cellStyle name="normální 3 3 7 17" xfId="561" xr:uid="{00000000-0005-0000-0000-000031020000}"/>
    <cellStyle name="normální 3 3 7 17 2" xfId="562" xr:uid="{00000000-0005-0000-0000-000032020000}"/>
    <cellStyle name="normální 3 3 7 18" xfId="563" xr:uid="{00000000-0005-0000-0000-000033020000}"/>
    <cellStyle name="normální 3 3 7 19" xfId="564" xr:uid="{00000000-0005-0000-0000-000034020000}"/>
    <cellStyle name="normální 3 3 7 2" xfId="565" xr:uid="{00000000-0005-0000-0000-000035020000}"/>
    <cellStyle name="normální 3 3 7 2 10" xfId="566" xr:uid="{00000000-0005-0000-0000-000036020000}"/>
    <cellStyle name="normální 3 3 7 2 11" xfId="567" xr:uid="{00000000-0005-0000-0000-000037020000}"/>
    <cellStyle name="normální 3 3 7 2 12" xfId="568" xr:uid="{00000000-0005-0000-0000-000038020000}"/>
    <cellStyle name="normální 3 3 7 2 13" xfId="569" xr:uid="{00000000-0005-0000-0000-000039020000}"/>
    <cellStyle name="normální 3 3 7 2 14" xfId="570" xr:uid="{00000000-0005-0000-0000-00003A020000}"/>
    <cellStyle name="normální 3 3 7 2 2" xfId="571" xr:uid="{00000000-0005-0000-0000-00003B020000}"/>
    <cellStyle name="normální 3 3 7 2 2 2" xfId="572" xr:uid="{00000000-0005-0000-0000-00003C020000}"/>
    <cellStyle name="normální 3 3 7 2 3" xfId="573" xr:uid="{00000000-0005-0000-0000-00003D020000}"/>
    <cellStyle name="normální 3 3 7 2 3 2" xfId="574" xr:uid="{00000000-0005-0000-0000-00003E020000}"/>
    <cellStyle name="normální 3 3 7 2 4" xfId="575" xr:uid="{00000000-0005-0000-0000-00003F020000}"/>
    <cellStyle name="normální 3 3 7 2 5" xfId="576" xr:uid="{00000000-0005-0000-0000-000040020000}"/>
    <cellStyle name="normální 3 3 7 2 6" xfId="577" xr:uid="{00000000-0005-0000-0000-000041020000}"/>
    <cellStyle name="normální 3 3 7 2 7" xfId="578" xr:uid="{00000000-0005-0000-0000-000042020000}"/>
    <cellStyle name="normální 3 3 7 2 8" xfId="579" xr:uid="{00000000-0005-0000-0000-000043020000}"/>
    <cellStyle name="normální 3 3 7 2 9" xfId="580" xr:uid="{00000000-0005-0000-0000-000044020000}"/>
    <cellStyle name="normální 3 3 7 20" xfId="581" xr:uid="{00000000-0005-0000-0000-000045020000}"/>
    <cellStyle name="normální 3 3 7 21" xfId="582" xr:uid="{00000000-0005-0000-0000-000046020000}"/>
    <cellStyle name="normální 3 3 7 22" xfId="583" xr:uid="{00000000-0005-0000-0000-000047020000}"/>
    <cellStyle name="normální 3 3 7 23" xfId="584" xr:uid="{00000000-0005-0000-0000-000048020000}"/>
    <cellStyle name="normální 3 3 7 24" xfId="585" xr:uid="{00000000-0005-0000-0000-000049020000}"/>
    <cellStyle name="normální 3 3 7 25" xfId="586" xr:uid="{00000000-0005-0000-0000-00004A020000}"/>
    <cellStyle name="normální 3 3 7 26" xfId="587" xr:uid="{00000000-0005-0000-0000-00004B020000}"/>
    <cellStyle name="normální 3 3 7 3" xfId="588" xr:uid="{00000000-0005-0000-0000-00004C020000}"/>
    <cellStyle name="normální 3 3 7 4" xfId="589" xr:uid="{00000000-0005-0000-0000-00004D020000}"/>
    <cellStyle name="normální 3 3 7 5" xfId="590" xr:uid="{00000000-0005-0000-0000-00004E020000}"/>
    <cellStyle name="normální 3 3 7 6" xfId="591" xr:uid="{00000000-0005-0000-0000-00004F020000}"/>
    <cellStyle name="normální 3 3 7 7" xfId="592" xr:uid="{00000000-0005-0000-0000-000050020000}"/>
    <cellStyle name="normální 3 3 7 8" xfId="593" xr:uid="{00000000-0005-0000-0000-000051020000}"/>
    <cellStyle name="normální 3 3 7 9" xfId="594" xr:uid="{00000000-0005-0000-0000-000052020000}"/>
    <cellStyle name="normální 3 3 8" xfId="595" xr:uid="{00000000-0005-0000-0000-000053020000}"/>
    <cellStyle name="normální 3 3 8 10" xfId="596" xr:uid="{00000000-0005-0000-0000-000054020000}"/>
    <cellStyle name="normální 3 3 8 11" xfId="597" xr:uid="{00000000-0005-0000-0000-000055020000}"/>
    <cellStyle name="normální 3 3 8 12" xfId="598" xr:uid="{00000000-0005-0000-0000-000056020000}"/>
    <cellStyle name="normální 3 3 8 13" xfId="599" xr:uid="{00000000-0005-0000-0000-000057020000}"/>
    <cellStyle name="normální 3 3 8 14" xfId="600" xr:uid="{00000000-0005-0000-0000-000058020000}"/>
    <cellStyle name="normální 3 3 8 15" xfId="601" xr:uid="{00000000-0005-0000-0000-000059020000}"/>
    <cellStyle name="normální 3 3 8 16" xfId="602" xr:uid="{00000000-0005-0000-0000-00005A020000}"/>
    <cellStyle name="normální 3 3 8 17" xfId="603" xr:uid="{00000000-0005-0000-0000-00005B020000}"/>
    <cellStyle name="normální 3 3 8 17 2" xfId="604" xr:uid="{00000000-0005-0000-0000-00005C020000}"/>
    <cellStyle name="normální 3 3 8 18" xfId="605" xr:uid="{00000000-0005-0000-0000-00005D020000}"/>
    <cellStyle name="normální 3 3 8 19" xfId="606" xr:uid="{00000000-0005-0000-0000-00005E020000}"/>
    <cellStyle name="normální 3 3 8 2" xfId="607" xr:uid="{00000000-0005-0000-0000-00005F020000}"/>
    <cellStyle name="normální 3 3 8 20" xfId="608" xr:uid="{00000000-0005-0000-0000-000060020000}"/>
    <cellStyle name="normální 3 3 8 21" xfId="609" xr:uid="{00000000-0005-0000-0000-000061020000}"/>
    <cellStyle name="normální 3 3 8 22" xfId="610" xr:uid="{00000000-0005-0000-0000-000062020000}"/>
    <cellStyle name="normální 3 3 8 23" xfId="611" xr:uid="{00000000-0005-0000-0000-000063020000}"/>
    <cellStyle name="normální 3 3 8 24" xfId="612" xr:uid="{00000000-0005-0000-0000-000064020000}"/>
    <cellStyle name="normální 3 3 8 25" xfId="613" xr:uid="{00000000-0005-0000-0000-000065020000}"/>
    <cellStyle name="normální 3 3 8 26" xfId="614" xr:uid="{00000000-0005-0000-0000-000066020000}"/>
    <cellStyle name="normální 3 3 8 27" xfId="615" xr:uid="{00000000-0005-0000-0000-000067020000}"/>
    <cellStyle name="normální 3 3 8 3" xfId="616" xr:uid="{00000000-0005-0000-0000-000068020000}"/>
    <cellStyle name="normální 3 3 8 4" xfId="617" xr:uid="{00000000-0005-0000-0000-000069020000}"/>
    <cellStyle name="normální 3 3 8 5" xfId="618" xr:uid="{00000000-0005-0000-0000-00006A020000}"/>
    <cellStyle name="normální 3 3 8 6" xfId="619" xr:uid="{00000000-0005-0000-0000-00006B020000}"/>
    <cellStyle name="normální 3 3 8 7" xfId="620" xr:uid="{00000000-0005-0000-0000-00006C020000}"/>
    <cellStyle name="normální 3 3 8 8" xfId="621" xr:uid="{00000000-0005-0000-0000-00006D020000}"/>
    <cellStyle name="normální 3 3 8 9" xfId="622" xr:uid="{00000000-0005-0000-0000-00006E020000}"/>
    <cellStyle name="normální 3 3 9" xfId="623" xr:uid="{00000000-0005-0000-0000-00006F020000}"/>
    <cellStyle name="normální 3 3 9 2" xfId="624" xr:uid="{00000000-0005-0000-0000-000070020000}"/>
    <cellStyle name="normální 3 3 9 3" xfId="625" xr:uid="{00000000-0005-0000-0000-000071020000}"/>
    <cellStyle name="normální 3 3 9 4" xfId="626" xr:uid="{00000000-0005-0000-0000-000072020000}"/>
    <cellStyle name="normální 3 3 9 5" xfId="627" xr:uid="{00000000-0005-0000-0000-000073020000}"/>
    <cellStyle name="normální 3 3 9 6" xfId="628" xr:uid="{00000000-0005-0000-0000-000074020000}"/>
    <cellStyle name="normální 3 3 9 7" xfId="629" xr:uid="{00000000-0005-0000-0000-000075020000}"/>
    <cellStyle name="normální 3 3 9 8" xfId="630" xr:uid="{00000000-0005-0000-0000-000076020000}"/>
    <cellStyle name="normální 3 30" xfId="631" xr:uid="{00000000-0005-0000-0000-000077020000}"/>
    <cellStyle name="normální 3 31" xfId="632" xr:uid="{00000000-0005-0000-0000-000078020000}"/>
    <cellStyle name="normální 3 32" xfId="633" xr:uid="{00000000-0005-0000-0000-000079020000}"/>
    <cellStyle name="normální 3 33" xfId="634" xr:uid="{00000000-0005-0000-0000-00007A020000}"/>
    <cellStyle name="normální 3 34" xfId="635" xr:uid="{00000000-0005-0000-0000-00007B020000}"/>
    <cellStyle name="normální 3 35" xfId="636" xr:uid="{00000000-0005-0000-0000-00007C020000}"/>
    <cellStyle name="normální 3 36" xfId="637" xr:uid="{00000000-0005-0000-0000-00007D020000}"/>
    <cellStyle name="normální 3 37" xfId="638" xr:uid="{00000000-0005-0000-0000-00007E020000}"/>
    <cellStyle name="normální 3 38" xfId="639" xr:uid="{00000000-0005-0000-0000-00007F020000}"/>
    <cellStyle name="normální 3 39" xfId="640" xr:uid="{00000000-0005-0000-0000-000080020000}"/>
    <cellStyle name="normální 3 4" xfId="641" xr:uid="{00000000-0005-0000-0000-000081020000}"/>
    <cellStyle name="normální 3 4 10" xfId="642" xr:uid="{00000000-0005-0000-0000-000082020000}"/>
    <cellStyle name="normální 3 4 10 2" xfId="643" xr:uid="{00000000-0005-0000-0000-000083020000}"/>
    <cellStyle name="normální 3 4 11" xfId="644" xr:uid="{00000000-0005-0000-0000-000084020000}"/>
    <cellStyle name="normální 3 4 11 2" xfId="645" xr:uid="{00000000-0005-0000-0000-000085020000}"/>
    <cellStyle name="normální 3 4 12" xfId="646" xr:uid="{00000000-0005-0000-0000-000086020000}"/>
    <cellStyle name="normální 3 4 12 2" xfId="647" xr:uid="{00000000-0005-0000-0000-000087020000}"/>
    <cellStyle name="normální 3 4 13" xfId="648" xr:uid="{00000000-0005-0000-0000-000088020000}"/>
    <cellStyle name="normální 3 4 13 2" xfId="649" xr:uid="{00000000-0005-0000-0000-000089020000}"/>
    <cellStyle name="normální 3 4 14" xfId="650" xr:uid="{00000000-0005-0000-0000-00008A020000}"/>
    <cellStyle name="normální 3 4 14 2" xfId="651" xr:uid="{00000000-0005-0000-0000-00008B020000}"/>
    <cellStyle name="normální 3 4 15" xfId="652" xr:uid="{00000000-0005-0000-0000-00008C020000}"/>
    <cellStyle name="normální 3 4 15 2" xfId="653" xr:uid="{00000000-0005-0000-0000-00008D020000}"/>
    <cellStyle name="normální 3 4 16" xfId="654" xr:uid="{00000000-0005-0000-0000-00008E020000}"/>
    <cellStyle name="normální 3 4 16 2" xfId="655" xr:uid="{00000000-0005-0000-0000-00008F020000}"/>
    <cellStyle name="normální 3 4 17" xfId="656" xr:uid="{00000000-0005-0000-0000-000090020000}"/>
    <cellStyle name="normální 3 4 18" xfId="657" xr:uid="{00000000-0005-0000-0000-000091020000}"/>
    <cellStyle name="normální 3 4 19" xfId="658" xr:uid="{00000000-0005-0000-0000-000092020000}"/>
    <cellStyle name="normální 3 4 2" xfId="659" xr:uid="{00000000-0005-0000-0000-000093020000}"/>
    <cellStyle name="normální 3 4 2 10" xfId="660" xr:uid="{00000000-0005-0000-0000-000094020000}"/>
    <cellStyle name="normální 3 4 2 10 2" xfId="661" xr:uid="{00000000-0005-0000-0000-000095020000}"/>
    <cellStyle name="normální 3 4 2 11" xfId="662" xr:uid="{00000000-0005-0000-0000-000096020000}"/>
    <cellStyle name="normální 3 4 2 11 2" xfId="663" xr:uid="{00000000-0005-0000-0000-000097020000}"/>
    <cellStyle name="normální 3 4 2 12" xfId="664" xr:uid="{00000000-0005-0000-0000-000098020000}"/>
    <cellStyle name="normální 3 4 2 12 2" xfId="665" xr:uid="{00000000-0005-0000-0000-000099020000}"/>
    <cellStyle name="normální 3 4 2 13" xfId="666" xr:uid="{00000000-0005-0000-0000-00009A020000}"/>
    <cellStyle name="normální 3 4 2 13 2" xfId="667" xr:uid="{00000000-0005-0000-0000-00009B020000}"/>
    <cellStyle name="normální 3 4 2 14" xfId="668" xr:uid="{00000000-0005-0000-0000-00009C020000}"/>
    <cellStyle name="normální 3 4 2 14 2" xfId="669" xr:uid="{00000000-0005-0000-0000-00009D020000}"/>
    <cellStyle name="normální 3 4 2 15" xfId="670" xr:uid="{00000000-0005-0000-0000-00009E020000}"/>
    <cellStyle name="normální 3 4 2 15 2" xfId="671" xr:uid="{00000000-0005-0000-0000-00009F020000}"/>
    <cellStyle name="normální 3 4 2 16" xfId="672" xr:uid="{00000000-0005-0000-0000-0000A0020000}"/>
    <cellStyle name="normální 3 4 2 17" xfId="673" xr:uid="{00000000-0005-0000-0000-0000A1020000}"/>
    <cellStyle name="normální 3 4 2 18" xfId="674" xr:uid="{00000000-0005-0000-0000-0000A2020000}"/>
    <cellStyle name="normální 3 4 2 19" xfId="675" xr:uid="{00000000-0005-0000-0000-0000A3020000}"/>
    <cellStyle name="normální 3 4 2 2" xfId="676" xr:uid="{00000000-0005-0000-0000-0000A4020000}"/>
    <cellStyle name="normální 3 4 2 2 2" xfId="677" xr:uid="{00000000-0005-0000-0000-0000A5020000}"/>
    <cellStyle name="normální 3 4 2 20" xfId="678" xr:uid="{00000000-0005-0000-0000-0000A6020000}"/>
    <cellStyle name="normální 3 4 2 21" xfId="679" xr:uid="{00000000-0005-0000-0000-0000A7020000}"/>
    <cellStyle name="normální 3 4 2 22" xfId="680" xr:uid="{00000000-0005-0000-0000-0000A8020000}"/>
    <cellStyle name="normální 3 4 2 3" xfId="681" xr:uid="{00000000-0005-0000-0000-0000A9020000}"/>
    <cellStyle name="normální 3 4 2 3 2" xfId="682" xr:uid="{00000000-0005-0000-0000-0000AA020000}"/>
    <cellStyle name="normální 3 4 2 4" xfId="683" xr:uid="{00000000-0005-0000-0000-0000AB020000}"/>
    <cellStyle name="normální 3 4 2 4 2" xfId="684" xr:uid="{00000000-0005-0000-0000-0000AC020000}"/>
    <cellStyle name="normální 3 4 2 5" xfId="685" xr:uid="{00000000-0005-0000-0000-0000AD020000}"/>
    <cellStyle name="normální 3 4 2 5 2" xfId="686" xr:uid="{00000000-0005-0000-0000-0000AE020000}"/>
    <cellStyle name="normální 3 4 2 6" xfId="687" xr:uid="{00000000-0005-0000-0000-0000AF020000}"/>
    <cellStyle name="normální 3 4 2 6 2" xfId="688" xr:uid="{00000000-0005-0000-0000-0000B0020000}"/>
    <cellStyle name="normální 3 4 2 7" xfId="689" xr:uid="{00000000-0005-0000-0000-0000B1020000}"/>
    <cellStyle name="normální 3 4 2 7 2" xfId="690" xr:uid="{00000000-0005-0000-0000-0000B2020000}"/>
    <cellStyle name="normální 3 4 2 8" xfId="691" xr:uid="{00000000-0005-0000-0000-0000B3020000}"/>
    <cellStyle name="normální 3 4 2 8 2" xfId="692" xr:uid="{00000000-0005-0000-0000-0000B4020000}"/>
    <cellStyle name="normální 3 4 2 9" xfId="693" xr:uid="{00000000-0005-0000-0000-0000B5020000}"/>
    <cellStyle name="normální 3 4 2 9 2" xfId="694" xr:uid="{00000000-0005-0000-0000-0000B6020000}"/>
    <cellStyle name="normální 3 4 20" xfId="695" xr:uid="{00000000-0005-0000-0000-0000B7020000}"/>
    <cellStyle name="normální 3 4 21" xfId="696" xr:uid="{00000000-0005-0000-0000-0000B8020000}"/>
    <cellStyle name="normální 3 4 22" xfId="697" xr:uid="{00000000-0005-0000-0000-0000B9020000}"/>
    <cellStyle name="normální 3 4 23" xfId="698" xr:uid="{00000000-0005-0000-0000-0000BA020000}"/>
    <cellStyle name="normální 3 4 24" xfId="699" xr:uid="{00000000-0005-0000-0000-0000BB020000}"/>
    <cellStyle name="normální 3 4 25" xfId="700" xr:uid="{00000000-0005-0000-0000-0000BC020000}"/>
    <cellStyle name="normální 3 4 3" xfId="701" xr:uid="{00000000-0005-0000-0000-0000BD020000}"/>
    <cellStyle name="normální 3 4 3 2" xfId="702" xr:uid="{00000000-0005-0000-0000-0000BE020000}"/>
    <cellStyle name="normální 3 4 3 3" xfId="703" xr:uid="{00000000-0005-0000-0000-0000BF020000}"/>
    <cellStyle name="normální 3 4 3 4" xfId="704" xr:uid="{00000000-0005-0000-0000-0000C0020000}"/>
    <cellStyle name="normální 3 4 3 5" xfId="705" xr:uid="{00000000-0005-0000-0000-0000C1020000}"/>
    <cellStyle name="normální 3 4 3 6" xfId="706" xr:uid="{00000000-0005-0000-0000-0000C2020000}"/>
    <cellStyle name="normální 3 4 3 7" xfId="707" xr:uid="{00000000-0005-0000-0000-0000C3020000}"/>
    <cellStyle name="normální 3 4 3 8" xfId="708" xr:uid="{00000000-0005-0000-0000-0000C4020000}"/>
    <cellStyle name="normální 3 4 4" xfId="709" xr:uid="{00000000-0005-0000-0000-0000C5020000}"/>
    <cellStyle name="normální 3 4 4 2" xfId="710" xr:uid="{00000000-0005-0000-0000-0000C6020000}"/>
    <cellStyle name="normální 3 4 5" xfId="711" xr:uid="{00000000-0005-0000-0000-0000C7020000}"/>
    <cellStyle name="normální 3 4 5 2" xfId="712" xr:uid="{00000000-0005-0000-0000-0000C8020000}"/>
    <cellStyle name="normální 3 4 6" xfId="713" xr:uid="{00000000-0005-0000-0000-0000C9020000}"/>
    <cellStyle name="normální 3 4 6 2" xfId="714" xr:uid="{00000000-0005-0000-0000-0000CA020000}"/>
    <cellStyle name="normální 3 4 7" xfId="715" xr:uid="{00000000-0005-0000-0000-0000CB020000}"/>
    <cellStyle name="normální 3 4 7 2" xfId="716" xr:uid="{00000000-0005-0000-0000-0000CC020000}"/>
    <cellStyle name="normální 3 4 8" xfId="717" xr:uid="{00000000-0005-0000-0000-0000CD020000}"/>
    <cellStyle name="normální 3 4 8 2" xfId="718" xr:uid="{00000000-0005-0000-0000-0000CE020000}"/>
    <cellStyle name="normální 3 4 9" xfId="719" xr:uid="{00000000-0005-0000-0000-0000CF020000}"/>
    <cellStyle name="normální 3 4 9 2" xfId="720" xr:uid="{00000000-0005-0000-0000-0000D0020000}"/>
    <cellStyle name="normální 3 5" xfId="721" xr:uid="{00000000-0005-0000-0000-0000D1020000}"/>
    <cellStyle name="normální 3 5 10" xfId="722" xr:uid="{00000000-0005-0000-0000-0000D2020000}"/>
    <cellStyle name="normální 3 5 10 2" xfId="723" xr:uid="{00000000-0005-0000-0000-0000D3020000}"/>
    <cellStyle name="normální 3 5 11" xfId="724" xr:uid="{00000000-0005-0000-0000-0000D4020000}"/>
    <cellStyle name="normální 3 5 11 2" xfId="725" xr:uid="{00000000-0005-0000-0000-0000D5020000}"/>
    <cellStyle name="normální 3 5 12" xfId="726" xr:uid="{00000000-0005-0000-0000-0000D6020000}"/>
    <cellStyle name="normální 3 5 12 2" xfId="727" xr:uid="{00000000-0005-0000-0000-0000D7020000}"/>
    <cellStyle name="normální 3 5 13" xfId="728" xr:uid="{00000000-0005-0000-0000-0000D8020000}"/>
    <cellStyle name="normální 3 5 13 2" xfId="729" xr:uid="{00000000-0005-0000-0000-0000D9020000}"/>
    <cellStyle name="normální 3 5 14" xfId="730" xr:uid="{00000000-0005-0000-0000-0000DA020000}"/>
    <cellStyle name="normální 3 5 14 2" xfId="731" xr:uid="{00000000-0005-0000-0000-0000DB020000}"/>
    <cellStyle name="normální 3 5 15" xfId="732" xr:uid="{00000000-0005-0000-0000-0000DC020000}"/>
    <cellStyle name="normální 3 5 15 2" xfId="733" xr:uid="{00000000-0005-0000-0000-0000DD020000}"/>
    <cellStyle name="normální 3 5 16" xfId="734" xr:uid="{00000000-0005-0000-0000-0000DE020000}"/>
    <cellStyle name="normální 3 5 17" xfId="735" xr:uid="{00000000-0005-0000-0000-0000DF020000}"/>
    <cellStyle name="normální 3 5 18" xfId="736" xr:uid="{00000000-0005-0000-0000-0000E0020000}"/>
    <cellStyle name="normální 3 5 19" xfId="737" xr:uid="{00000000-0005-0000-0000-0000E1020000}"/>
    <cellStyle name="normální 3 5 2" xfId="738" xr:uid="{00000000-0005-0000-0000-0000E2020000}"/>
    <cellStyle name="normální 3 5 2 2" xfId="739" xr:uid="{00000000-0005-0000-0000-0000E3020000}"/>
    <cellStyle name="normální 3 5 20" xfId="740" xr:uid="{00000000-0005-0000-0000-0000E4020000}"/>
    <cellStyle name="normální 3 5 21" xfId="741" xr:uid="{00000000-0005-0000-0000-0000E5020000}"/>
    <cellStyle name="normální 3 5 22" xfId="742" xr:uid="{00000000-0005-0000-0000-0000E6020000}"/>
    <cellStyle name="normální 3 5 3" xfId="743" xr:uid="{00000000-0005-0000-0000-0000E7020000}"/>
    <cellStyle name="normální 3 5 3 2" xfId="744" xr:uid="{00000000-0005-0000-0000-0000E8020000}"/>
    <cellStyle name="normální 3 5 4" xfId="745" xr:uid="{00000000-0005-0000-0000-0000E9020000}"/>
    <cellStyle name="normální 3 5 4 2" xfId="746" xr:uid="{00000000-0005-0000-0000-0000EA020000}"/>
    <cellStyle name="normální 3 5 5" xfId="747" xr:uid="{00000000-0005-0000-0000-0000EB020000}"/>
    <cellStyle name="normální 3 5 5 2" xfId="748" xr:uid="{00000000-0005-0000-0000-0000EC020000}"/>
    <cellStyle name="normální 3 5 6" xfId="749" xr:uid="{00000000-0005-0000-0000-0000ED020000}"/>
    <cellStyle name="normální 3 5 6 2" xfId="750" xr:uid="{00000000-0005-0000-0000-0000EE020000}"/>
    <cellStyle name="normální 3 5 7" xfId="751" xr:uid="{00000000-0005-0000-0000-0000EF020000}"/>
    <cellStyle name="normální 3 5 7 2" xfId="752" xr:uid="{00000000-0005-0000-0000-0000F0020000}"/>
    <cellStyle name="normální 3 5 8" xfId="753" xr:uid="{00000000-0005-0000-0000-0000F1020000}"/>
    <cellStyle name="normální 3 5 8 2" xfId="754" xr:uid="{00000000-0005-0000-0000-0000F2020000}"/>
    <cellStyle name="normální 3 5 9" xfId="755" xr:uid="{00000000-0005-0000-0000-0000F3020000}"/>
    <cellStyle name="normální 3 5 9 2" xfId="756" xr:uid="{00000000-0005-0000-0000-0000F4020000}"/>
    <cellStyle name="normální 3 6" xfId="757" xr:uid="{00000000-0005-0000-0000-0000F5020000}"/>
    <cellStyle name="normální 3 6 10" xfId="758" xr:uid="{00000000-0005-0000-0000-0000F6020000}"/>
    <cellStyle name="normální 3 6 10 2" xfId="759" xr:uid="{00000000-0005-0000-0000-0000F7020000}"/>
    <cellStyle name="normální 3 6 11" xfId="760" xr:uid="{00000000-0005-0000-0000-0000F8020000}"/>
    <cellStyle name="normální 3 6 11 2" xfId="761" xr:uid="{00000000-0005-0000-0000-0000F9020000}"/>
    <cellStyle name="normální 3 6 12" xfId="762" xr:uid="{00000000-0005-0000-0000-0000FA020000}"/>
    <cellStyle name="normální 3 6 12 2" xfId="763" xr:uid="{00000000-0005-0000-0000-0000FB020000}"/>
    <cellStyle name="normální 3 6 13" xfId="764" xr:uid="{00000000-0005-0000-0000-0000FC020000}"/>
    <cellStyle name="normální 3 6 13 2" xfId="765" xr:uid="{00000000-0005-0000-0000-0000FD020000}"/>
    <cellStyle name="normální 3 6 14" xfId="766" xr:uid="{00000000-0005-0000-0000-0000FE020000}"/>
    <cellStyle name="normální 3 6 14 2" xfId="767" xr:uid="{00000000-0005-0000-0000-0000FF020000}"/>
    <cellStyle name="normální 3 6 15" xfId="768" xr:uid="{00000000-0005-0000-0000-000000030000}"/>
    <cellStyle name="normální 3 6 15 2" xfId="769" xr:uid="{00000000-0005-0000-0000-000001030000}"/>
    <cellStyle name="normální 3 6 16" xfId="770" xr:uid="{00000000-0005-0000-0000-000002030000}"/>
    <cellStyle name="normální 3 6 17" xfId="771" xr:uid="{00000000-0005-0000-0000-000003030000}"/>
    <cellStyle name="normální 3 6 18" xfId="772" xr:uid="{00000000-0005-0000-0000-000004030000}"/>
    <cellStyle name="normální 3 6 19" xfId="773" xr:uid="{00000000-0005-0000-0000-000005030000}"/>
    <cellStyle name="normální 3 6 2" xfId="774" xr:uid="{00000000-0005-0000-0000-000006030000}"/>
    <cellStyle name="normální 3 6 2 2" xfId="775" xr:uid="{00000000-0005-0000-0000-000007030000}"/>
    <cellStyle name="normální 3 6 20" xfId="776" xr:uid="{00000000-0005-0000-0000-000008030000}"/>
    <cellStyle name="normální 3 6 21" xfId="777" xr:uid="{00000000-0005-0000-0000-000009030000}"/>
    <cellStyle name="normální 3 6 22" xfId="778" xr:uid="{00000000-0005-0000-0000-00000A030000}"/>
    <cellStyle name="normální 3 6 3" xfId="779" xr:uid="{00000000-0005-0000-0000-00000B030000}"/>
    <cellStyle name="normální 3 6 3 2" xfId="780" xr:uid="{00000000-0005-0000-0000-00000C030000}"/>
    <cellStyle name="normální 3 6 4" xfId="781" xr:uid="{00000000-0005-0000-0000-00000D030000}"/>
    <cellStyle name="normální 3 6 4 2" xfId="782" xr:uid="{00000000-0005-0000-0000-00000E030000}"/>
    <cellStyle name="normální 3 6 5" xfId="783" xr:uid="{00000000-0005-0000-0000-00000F030000}"/>
    <cellStyle name="normální 3 6 5 2" xfId="784" xr:uid="{00000000-0005-0000-0000-000010030000}"/>
    <cellStyle name="normální 3 6 6" xfId="785" xr:uid="{00000000-0005-0000-0000-000011030000}"/>
    <cellStyle name="normální 3 6 6 2" xfId="786" xr:uid="{00000000-0005-0000-0000-000012030000}"/>
    <cellStyle name="normální 3 6 7" xfId="787" xr:uid="{00000000-0005-0000-0000-000013030000}"/>
    <cellStyle name="normální 3 6 7 2" xfId="788" xr:uid="{00000000-0005-0000-0000-000014030000}"/>
    <cellStyle name="normální 3 6 8" xfId="789" xr:uid="{00000000-0005-0000-0000-000015030000}"/>
    <cellStyle name="normální 3 6 8 2" xfId="790" xr:uid="{00000000-0005-0000-0000-000016030000}"/>
    <cellStyle name="normální 3 6 9" xfId="791" xr:uid="{00000000-0005-0000-0000-000017030000}"/>
    <cellStyle name="normální 3 6 9 2" xfId="792" xr:uid="{00000000-0005-0000-0000-000018030000}"/>
    <cellStyle name="normální 3 7" xfId="793" xr:uid="{00000000-0005-0000-0000-000019030000}"/>
    <cellStyle name="normální 3 7 10" xfId="794" xr:uid="{00000000-0005-0000-0000-00001A030000}"/>
    <cellStyle name="normální 3 7 10 2" xfId="795" xr:uid="{00000000-0005-0000-0000-00001B030000}"/>
    <cellStyle name="normální 3 7 11" xfId="796" xr:uid="{00000000-0005-0000-0000-00001C030000}"/>
    <cellStyle name="normální 3 7 11 2" xfId="797" xr:uid="{00000000-0005-0000-0000-00001D030000}"/>
    <cellStyle name="normální 3 7 12" xfId="798" xr:uid="{00000000-0005-0000-0000-00001E030000}"/>
    <cellStyle name="normální 3 7 12 2" xfId="799" xr:uid="{00000000-0005-0000-0000-00001F030000}"/>
    <cellStyle name="normální 3 7 13" xfId="800" xr:uid="{00000000-0005-0000-0000-000020030000}"/>
    <cellStyle name="normální 3 7 13 2" xfId="801" xr:uid="{00000000-0005-0000-0000-000021030000}"/>
    <cellStyle name="normální 3 7 14" xfId="802" xr:uid="{00000000-0005-0000-0000-000022030000}"/>
    <cellStyle name="normální 3 7 14 2" xfId="803" xr:uid="{00000000-0005-0000-0000-000023030000}"/>
    <cellStyle name="normální 3 7 15" xfId="804" xr:uid="{00000000-0005-0000-0000-000024030000}"/>
    <cellStyle name="normální 3 7 15 2" xfId="805" xr:uid="{00000000-0005-0000-0000-000025030000}"/>
    <cellStyle name="normální 3 7 16" xfId="806" xr:uid="{00000000-0005-0000-0000-000026030000}"/>
    <cellStyle name="normální 3 7 17" xfId="807" xr:uid="{00000000-0005-0000-0000-000027030000}"/>
    <cellStyle name="normální 3 7 18" xfId="808" xr:uid="{00000000-0005-0000-0000-000028030000}"/>
    <cellStyle name="normální 3 7 19" xfId="809" xr:uid="{00000000-0005-0000-0000-000029030000}"/>
    <cellStyle name="normální 3 7 2" xfId="810" xr:uid="{00000000-0005-0000-0000-00002A030000}"/>
    <cellStyle name="normální 3 7 2 2" xfId="811" xr:uid="{00000000-0005-0000-0000-00002B030000}"/>
    <cellStyle name="normální 3 7 20" xfId="812" xr:uid="{00000000-0005-0000-0000-00002C030000}"/>
    <cellStyle name="normální 3 7 21" xfId="813" xr:uid="{00000000-0005-0000-0000-00002D030000}"/>
    <cellStyle name="normální 3 7 22" xfId="814" xr:uid="{00000000-0005-0000-0000-00002E030000}"/>
    <cellStyle name="normální 3 7 3" xfId="815" xr:uid="{00000000-0005-0000-0000-00002F030000}"/>
    <cellStyle name="normální 3 7 3 2" xfId="816" xr:uid="{00000000-0005-0000-0000-000030030000}"/>
    <cellStyle name="normální 3 7 4" xfId="817" xr:uid="{00000000-0005-0000-0000-000031030000}"/>
    <cellStyle name="normální 3 7 4 2" xfId="818" xr:uid="{00000000-0005-0000-0000-000032030000}"/>
    <cellStyle name="normální 3 7 5" xfId="819" xr:uid="{00000000-0005-0000-0000-000033030000}"/>
    <cellStyle name="normální 3 7 5 2" xfId="820" xr:uid="{00000000-0005-0000-0000-000034030000}"/>
    <cellStyle name="normální 3 7 6" xfId="821" xr:uid="{00000000-0005-0000-0000-000035030000}"/>
    <cellStyle name="normální 3 7 6 2" xfId="822" xr:uid="{00000000-0005-0000-0000-000036030000}"/>
    <cellStyle name="normální 3 7 7" xfId="823" xr:uid="{00000000-0005-0000-0000-000037030000}"/>
    <cellStyle name="normální 3 7 7 2" xfId="824" xr:uid="{00000000-0005-0000-0000-000038030000}"/>
    <cellStyle name="normální 3 7 8" xfId="825" xr:uid="{00000000-0005-0000-0000-000039030000}"/>
    <cellStyle name="normální 3 7 8 2" xfId="826" xr:uid="{00000000-0005-0000-0000-00003A030000}"/>
    <cellStyle name="normální 3 7 9" xfId="827" xr:uid="{00000000-0005-0000-0000-00003B030000}"/>
    <cellStyle name="normální 3 7 9 2" xfId="828" xr:uid="{00000000-0005-0000-0000-00003C030000}"/>
    <cellStyle name="normální 3 8" xfId="829" xr:uid="{00000000-0005-0000-0000-00003D030000}"/>
    <cellStyle name="normální 3 8 2" xfId="830" xr:uid="{00000000-0005-0000-0000-00003E030000}"/>
    <cellStyle name="normální 3 8 3" xfId="831" xr:uid="{00000000-0005-0000-0000-00003F030000}"/>
    <cellStyle name="normální 3 8 4" xfId="832" xr:uid="{00000000-0005-0000-0000-000040030000}"/>
    <cellStyle name="normální 3 8 5" xfId="833" xr:uid="{00000000-0005-0000-0000-000041030000}"/>
    <cellStyle name="normální 3 8 6" xfId="834" xr:uid="{00000000-0005-0000-0000-000042030000}"/>
    <cellStyle name="normální 3 8 7" xfId="835" xr:uid="{00000000-0005-0000-0000-000043030000}"/>
    <cellStyle name="normální 3 8 8" xfId="836" xr:uid="{00000000-0005-0000-0000-000044030000}"/>
    <cellStyle name="normální 3 9" xfId="837" xr:uid="{00000000-0005-0000-0000-000045030000}"/>
    <cellStyle name="normální 3 9 2" xfId="838" xr:uid="{00000000-0005-0000-0000-000046030000}"/>
    <cellStyle name="normální 3 9 3" xfId="839" xr:uid="{00000000-0005-0000-0000-000047030000}"/>
    <cellStyle name="normální 3 9 4" xfId="840" xr:uid="{00000000-0005-0000-0000-000048030000}"/>
    <cellStyle name="normální 3 9 5" xfId="841" xr:uid="{00000000-0005-0000-0000-000049030000}"/>
    <cellStyle name="normální 3 9 6" xfId="842" xr:uid="{00000000-0005-0000-0000-00004A030000}"/>
    <cellStyle name="normální 3 9 7" xfId="843" xr:uid="{00000000-0005-0000-0000-00004B030000}"/>
    <cellStyle name="normální 3 9 8" xfId="844" xr:uid="{00000000-0005-0000-0000-00004C030000}"/>
    <cellStyle name="Normální 30" xfId="845" xr:uid="{00000000-0005-0000-0000-00004D030000}"/>
    <cellStyle name="Normální 31" xfId="846" xr:uid="{00000000-0005-0000-0000-00004E030000}"/>
    <cellStyle name="Normální 32" xfId="847" xr:uid="{00000000-0005-0000-0000-00004F030000}"/>
    <cellStyle name="Normální 33" xfId="848" xr:uid="{00000000-0005-0000-0000-000050030000}"/>
    <cellStyle name="Normální 34" xfId="849" xr:uid="{00000000-0005-0000-0000-000051030000}"/>
    <cellStyle name="Normální 35" xfId="850" xr:uid="{00000000-0005-0000-0000-000052030000}"/>
    <cellStyle name="Normální 36" xfId="851" xr:uid="{00000000-0005-0000-0000-000053030000}"/>
    <cellStyle name="Normální 37" xfId="852" xr:uid="{00000000-0005-0000-0000-000054030000}"/>
    <cellStyle name="Normální 38" xfId="853" xr:uid="{00000000-0005-0000-0000-000055030000}"/>
    <cellStyle name="Normální 39" xfId="854" xr:uid="{00000000-0005-0000-0000-000056030000}"/>
    <cellStyle name="normální 4" xfId="855" xr:uid="{00000000-0005-0000-0000-000057030000}"/>
    <cellStyle name="normální 4 10" xfId="856" xr:uid="{00000000-0005-0000-0000-000058030000}"/>
    <cellStyle name="normální 4 10 2" xfId="857" xr:uid="{00000000-0005-0000-0000-000059030000}"/>
    <cellStyle name="normální 4 11" xfId="858" xr:uid="{00000000-0005-0000-0000-00005A030000}"/>
    <cellStyle name="normální 4 11 2" xfId="859" xr:uid="{00000000-0005-0000-0000-00005B030000}"/>
    <cellStyle name="normální 4 12" xfId="860" xr:uid="{00000000-0005-0000-0000-00005C030000}"/>
    <cellStyle name="normální 4 12 2" xfId="861" xr:uid="{00000000-0005-0000-0000-00005D030000}"/>
    <cellStyle name="normální 4 13" xfId="862" xr:uid="{00000000-0005-0000-0000-00005E030000}"/>
    <cellStyle name="normální 4 13 2" xfId="863" xr:uid="{00000000-0005-0000-0000-00005F030000}"/>
    <cellStyle name="normální 4 14" xfId="864" xr:uid="{00000000-0005-0000-0000-000060030000}"/>
    <cellStyle name="normální 4 14 2" xfId="865" xr:uid="{00000000-0005-0000-0000-000061030000}"/>
    <cellStyle name="normální 4 15" xfId="866" xr:uid="{00000000-0005-0000-0000-000062030000}"/>
    <cellStyle name="normální 4 15 2" xfId="867" xr:uid="{00000000-0005-0000-0000-000063030000}"/>
    <cellStyle name="normální 4 16" xfId="868" xr:uid="{00000000-0005-0000-0000-000064030000}"/>
    <cellStyle name="normální 4 16 2" xfId="869" xr:uid="{00000000-0005-0000-0000-000065030000}"/>
    <cellStyle name="normální 4 17" xfId="870" xr:uid="{00000000-0005-0000-0000-000066030000}"/>
    <cellStyle name="normální 4 17 2" xfId="871" xr:uid="{00000000-0005-0000-0000-000067030000}"/>
    <cellStyle name="normální 4 18" xfId="872" xr:uid="{00000000-0005-0000-0000-000068030000}"/>
    <cellStyle name="normální 4 18 2" xfId="873" xr:uid="{00000000-0005-0000-0000-000069030000}"/>
    <cellStyle name="normální 4 19" xfId="874" xr:uid="{00000000-0005-0000-0000-00006A030000}"/>
    <cellStyle name="normální 4 19 2" xfId="875" xr:uid="{00000000-0005-0000-0000-00006B030000}"/>
    <cellStyle name="normální 4 2" xfId="876" xr:uid="{00000000-0005-0000-0000-00006C030000}"/>
    <cellStyle name="normální 4 20" xfId="877" xr:uid="{00000000-0005-0000-0000-00006D030000}"/>
    <cellStyle name="normální 4 20 2" xfId="878" xr:uid="{00000000-0005-0000-0000-00006E030000}"/>
    <cellStyle name="normální 4 21" xfId="879" xr:uid="{00000000-0005-0000-0000-00006F030000}"/>
    <cellStyle name="normální 4 22" xfId="880" xr:uid="{00000000-0005-0000-0000-000070030000}"/>
    <cellStyle name="normální 4 23" xfId="881" xr:uid="{00000000-0005-0000-0000-000071030000}"/>
    <cellStyle name="normální 4 24" xfId="882" xr:uid="{00000000-0005-0000-0000-000072030000}"/>
    <cellStyle name="normální 4 25" xfId="883" xr:uid="{00000000-0005-0000-0000-000073030000}"/>
    <cellStyle name="normální 4 26" xfId="884" xr:uid="{00000000-0005-0000-0000-000074030000}"/>
    <cellStyle name="normální 4 27" xfId="885" xr:uid="{00000000-0005-0000-0000-000075030000}"/>
    <cellStyle name="normální 4 3" xfId="886" xr:uid="{00000000-0005-0000-0000-000076030000}"/>
    <cellStyle name="normální 4 3 10" xfId="887" xr:uid="{00000000-0005-0000-0000-000077030000}"/>
    <cellStyle name="normální 4 3 10 2" xfId="888" xr:uid="{00000000-0005-0000-0000-000078030000}"/>
    <cellStyle name="normální 4 3 11" xfId="889" xr:uid="{00000000-0005-0000-0000-000079030000}"/>
    <cellStyle name="normální 4 3 11 2" xfId="890" xr:uid="{00000000-0005-0000-0000-00007A030000}"/>
    <cellStyle name="normální 4 3 12" xfId="891" xr:uid="{00000000-0005-0000-0000-00007B030000}"/>
    <cellStyle name="normální 4 3 12 2" xfId="892" xr:uid="{00000000-0005-0000-0000-00007C030000}"/>
    <cellStyle name="normální 4 3 13" xfId="893" xr:uid="{00000000-0005-0000-0000-00007D030000}"/>
    <cellStyle name="normální 4 3 13 2" xfId="894" xr:uid="{00000000-0005-0000-0000-00007E030000}"/>
    <cellStyle name="normální 4 3 14" xfId="895" xr:uid="{00000000-0005-0000-0000-00007F030000}"/>
    <cellStyle name="normální 4 3 14 2" xfId="896" xr:uid="{00000000-0005-0000-0000-000080030000}"/>
    <cellStyle name="normální 4 3 15" xfId="897" xr:uid="{00000000-0005-0000-0000-000081030000}"/>
    <cellStyle name="normální 4 3 15 2" xfId="898" xr:uid="{00000000-0005-0000-0000-000082030000}"/>
    <cellStyle name="normální 4 3 16" xfId="899" xr:uid="{00000000-0005-0000-0000-000083030000}"/>
    <cellStyle name="normální 4 3 16 2" xfId="900" xr:uid="{00000000-0005-0000-0000-000084030000}"/>
    <cellStyle name="normální 4 3 17" xfId="901" xr:uid="{00000000-0005-0000-0000-000085030000}"/>
    <cellStyle name="normální 4 3 18" xfId="902" xr:uid="{00000000-0005-0000-0000-000086030000}"/>
    <cellStyle name="normální 4 3 19" xfId="903" xr:uid="{00000000-0005-0000-0000-000087030000}"/>
    <cellStyle name="normální 4 3 2" xfId="904" xr:uid="{00000000-0005-0000-0000-000088030000}"/>
    <cellStyle name="normální 4 3 2 10" xfId="905" xr:uid="{00000000-0005-0000-0000-000089030000}"/>
    <cellStyle name="normální 4 3 2 10 2" xfId="906" xr:uid="{00000000-0005-0000-0000-00008A030000}"/>
    <cellStyle name="normální 4 3 2 11" xfId="907" xr:uid="{00000000-0005-0000-0000-00008B030000}"/>
    <cellStyle name="normální 4 3 2 11 2" xfId="908" xr:uid="{00000000-0005-0000-0000-00008C030000}"/>
    <cellStyle name="normální 4 3 2 12" xfId="909" xr:uid="{00000000-0005-0000-0000-00008D030000}"/>
    <cellStyle name="normální 4 3 2 12 2" xfId="910" xr:uid="{00000000-0005-0000-0000-00008E030000}"/>
    <cellStyle name="normální 4 3 2 13" xfId="911" xr:uid="{00000000-0005-0000-0000-00008F030000}"/>
    <cellStyle name="normální 4 3 2 13 2" xfId="912" xr:uid="{00000000-0005-0000-0000-000090030000}"/>
    <cellStyle name="normální 4 3 2 14" xfId="913" xr:uid="{00000000-0005-0000-0000-000091030000}"/>
    <cellStyle name="normální 4 3 2 14 2" xfId="914" xr:uid="{00000000-0005-0000-0000-000092030000}"/>
    <cellStyle name="normální 4 3 2 15" xfId="915" xr:uid="{00000000-0005-0000-0000-000093030000}"/>
    <cellStyle name="normální 4 3 2 15 2" xfId="916" xr:uid="{00000000-0005-0000-0000-000094030000}"/>
    <cellStyle name="normální 4 3 2 16" xfId="917" xr:uid="{00000000-0005-0000-0000-000095030000}"/>
    <cellStyle name="normální 4 3 2 17" xfId="918" xr:uid="{00000000-0005-0000-0000-000096030000}"/>
    <cellStyle name="normální 4 3 2 18" xfId="919" xr:uid="{00000000-0005-0000-0000-000097030000}"/>
    <cellStyle name="normální 4 3 2 19" xfId="920" xr:uid="{00000000-0005-0000-0000-000098030000}"/>
    <cellStyle name="normální 4 3 2 2" xfId="921" xr:uid="{00000000-0005-0000-0000-000099030000}"/>
    <cellStyle name="normální 4 3 2 2 2" xfId="922" xr:uid="{00000000-0005-0000-0000-00009A030000}"/>
    <cellStyle name="normální 4 3 2 20" xfId="923" xr:uid="{00000000-0005-0000-0000-00009B030000}"/>
    <cellStyle name="normální 4 3 2 21" xfId="924" xr:uid="{00000000-0005-0000-0000-00009C030000}"/>
    <cellStyle name="normální 4 3 2 22" xfId="925" xr:uid="{00000000-0005-0000-0000-00009D030000}"/>
    <cellStyle name="normální 4 3 2 3" xfId="926" xr:uid="{00000000-0005-0000-0000-00009E030000}"/>
    <cellStyle name="normální 4 3 2 3 2" xfId="927" xr:uid="{00000000-0005-0000-0000-00009F030000}"/>
    <cellStyle name="normální 4 3 2 4" xfId="928" xr:uid="{00000000-0005-0000-0000-0000A0030000}"/>
    <cellStyle name="normální 4 3 2 4 2" xfId="929" xr:uid="{00000000-0005-0000-0000-0000A1030000}"/>
    <cellStyle name="normální 4 3 2 5" xfId="930" xr:uid="{00000000-0005-0000-0000-0000A2030000}"/>
    <cellStyle name="normální 4 3 2 5 2" xfId="931" xr:uid="{00000000-0005-0000-0000-0000A3030000}"/>
    <cellStyle name="normální 4 3 2 6" xfId="932" xr:uid="{00000000-0005-0000-0000-0000A4030000}"/>
    <cellStyle name="normální 4 3 2 6 2" xfId="933" xr:uid="{00000000-0005-0000-0000-0000A5030000}"/>
    <cellStyle name="normální 4 3 2 7" xfId="934" xr:uid="{00000000-0005-0000-0000-0000A6030000}"/>
    <cellStyle name="normální 4 3 2 7 2" xfId="935" xr:uid="{00000000-0005-0000-0000-0000A7030000}"/>
    <cellStyle name="normální 4 3 2 8" xfId="936" xr:uid="{00000000-0005-0000-0000-0000A8030000}"/>
    <cellStyle name="normální 4 3 2 8 2" xfId="937" xr:uid="{00000000-0005-0000-0000-0000A9030000}"/>
    <cellStyle name="normální 4 3 2 9" xfId="938" xr:uid="{00000000-0005-0000-0000-0000AA030000}"/>
    <cellStyle name="normální 4 3 2 9 2" xfId="939" xr:uid="{00000000-0005-0000-0000-0000AB030000}"/>
    <cellStyle name="normální 4 3 20" xfId="940" xr:uid="{00000000-0005-0000-0000-0000AC030000}"/>
    <cellStyle name="normální 4 3 21" xfId="941" xr:uid="{00000000-0005-0000-0000-0000AD030000}"/>
    <cellStyle name="normální 4 3 22" xfId="942" xr:uid="{00000000-0005-0000-0000-0000AE030000}"/>
    <cellStyle name="normální 4 3 23" xfId="943" xr:uid="{00000000-0005-0000-0000-0000AF030000}"/>
    <cellStyle name="normální 4 3 24" xfId="944" xr:uid="{00000000-0005-0000-0000-0000B0030000}"/>
    <cellStyle name="normální 4 3 25" xfId="945" xr:uid="{00000000-0005-0000-0000-0000B1030000}"/>
    <cellStyle name="normální 4 3 3" xfId="946" xr:uid="{00000000-0005-0000-0000-0000B2030000}"/>
    <cellStyle name="normální 4 3 3 2" xfId="947" xr:uid="{00000000-0005-0000-0000-0000B3030000}"/>
    <cellStyle name="normální 4 3 3 3" xfId="948" xr:uid="{00000000-0005-0000-0000-0000B4030000}"/>
    <cellStyle name="normální 4 3 3 4" xfId="949" xr:uid="{00000000-0005-0000-0000-0000B5030000}"/>
    <cellStyle name="normální 4 3 3 5" xfId="950" xr:uid="{00000000-0005-0000-0000-0000B6030000}"/>
    <cellStyle name="normální 4 3 3 6" xfId="951" xr:uid="{00000000-0005-0000-0000-0000B7030000}"/>
    <cellStyle name="normální 4 3 3 7" xfId="952" xr:uid="{00000000-0005-0000-0000-0000B8030000}"/>
    <cellStyle name="normální 4 3 3 8" xfId="953" xr:uid="{00000000-0005-0000-0000-0000B9030000}"/>
    <cellStyle name="normální 4 3 4" xfId="954" xr:uid="{00000000-0005-0000-0000-0000BA030000}"/>
    <cellStyle name="normální 4 3 4 2" xfId="955" xr:uid="{00000000-0005-0000-0000-0000BB030000}"/>
    <cellStyle name="normální 4 3 5" xfId="956" xr:uid="{00000000-0005-0000-0000-0000BC030000}"/>
    <cellStyle name="normální 4 3 5 2" xfId="957" xr:uid="{00000000-0005-0000-0000-0000BD030000}"/>
    <cellStyle name="normální 4 3 6" xfId="958" xr:uid="{00000000-0005-0000-0000-0000BE030000}"/>
    <cellStyle name="normální 4 3 6 2" xfId="959" xr:uid="{00000000-0005-0000-0000-0000BF030000}"/>
    <cellStyle name="normální 4 3 7" xfId="960" xr:uid="{00000000-0005-0000-0000-0000C0030000}"/>
    <cellStyle name="normální 4 3 7 2" xfId="961" xr:uid="{00000000-0005-0000-0000-0000C1030000}"/>
    <cellStyle name="normální 4 3 8" xfId="962" xr:uid="{00000000-0005-0000-0000-0000C2030000}"/>
    <cellStyle name="normální 4 3 8 2" xfId="963" xr:uid="{00000000-0005-0000-0000-0000C3030000}"/>
    <cellStyle name="normální 4 3 9" xfId="964" xr:uid="{00000000-0005-0000-0000-0000C4030000}"/>
    <cellStyle name="normální 4 3 9 2" xfId="965" xr:uid="{00000000-0005-0000-0000-0000C5030000}"/>
    <cellStyle name="normální 4 4" xfId="966" xr:uid="{00000000-0005-0000-0000-0000C6030000}"/>
    <cellStyle name="normální 4 5" xfId="967" xr:uid="{00000000-0005-0000-0000-0000C7030000}"/>
    <cellStyle name="normální 4 6" xfId="968" xr:uid="{00000000-0005-0000-0000-0000C8030000}"/>
    <cellStyle name="normální 4 7" xfId="969" xr:uid="{00000000-0005-0000-0000-0000C9030000}"/>
    <cellStyle name="normální 4 7 10" xfId="970" xr:uid="{00000000-0005-0000-0000-0000CA030000}"/>
    <cellStyle name="normální 4 7 11" xfId="971" xr:uid="{00000000-0005-0000-0000-0000CB030000}"/>
    <cellStyle name="normální 4 7 12" xfId="972" xr:uid="{00000000-0005-0000-0000-0000CC030000}"/>
    <cellStyle name="normální 4 7 13" xfId="973" xr:uid="{00000000-0005-0000-0000-0000CD030000}"/>
    <cellStyle name="normální 4 7 14" xfId="974" xr:uid="{00000000-0005-0000-0000-0000CE030000}"/>
    <cellStyle name="normální 4 7 15" xfId="975" xr:uid="{00000000-0005-0000-0000-0000CF030000}"/>
    <cellStyle name="normální 4 7 16" xfId="976" xr:uid="{00000000-0005-0000-0000-0000D0030000}"/>
    <cellStyle name="normální 4 7 17" xfId="977" xr:uid="{00000000-0005-0000-0000-0000D1030000}"/>
    <cellStyle name="normální 4 7 17 2" xfId="978" xr:uid="{00000000-0005-0000-0000-0000D2030000}"/>
    <cellStyle name="normální 4 7 18" xfId="979" xr:uid="{00000000-0005-0000-0000-0000D3030000}"/>
    <cellStyle name="normální 4 7 19" xfId="980" xr:uid="{00000000-0005-0000-0000-0000D4030000}"/>
    <cellStyle name="normální 4 7 2" xfId="981" xr:uid="{00000000-0005-0000-0000-0000D5030000}"/>
    <cellStyle name="normální 4 7 20" xfId="982" xr:uid="{00000000-0005-0000-0000-0000D6030000}"/>
    <cellStyle name="normální 4 7 21" xfId="983" xr:uid="{00000000-0005-0000-0000-0000D7030000}"/>
    <cellStyle name="normální 4 7 22" xfId="984" xr:uid="{00000000-0005-0000-0000-0000D8030000}"/>
    <cellStyle name="normální 4 7 23" xfId="985" xr:uid="{00000000-0005-0000-0000-0000D9030000}"/>
    <cellStyle name="normální 4 7 24" xfId="986" xr:uid="{00000000-0005-0000-0000-0000DA030000}"/>
    <cellStyle name="normální 4 7 25" xfId="987" xr:uid="{00000000-0005-0000-0000-0000DB030000}"/>
    <cellStyle name="normální 4 7 26" xfId="988" xr:uid="{00000000-0005-0000-0000-0000DC030000}"/>
    <cellStyle name="normální 4 7 27" xfId="989" xr:uid="{00000000-0005-0000-0000-0000DD030000}"/>
    <cellStyle name="normální 4 7 3" xfId="990" xr:uid="{00000000-0005-0000-0000-0000DE030000}"/>
    <cellStyle name="normální 4 7 4" xfId="991" xr:uid="{00000000-0005-0000-0000-0000DF030000}"/>
    <cellStyle name="normální 4 7 5" xfId="992" xr:uid="{00000000-0005-0000-0000-0000E0030000}"/>
    <cellStyle name="normální 4 7 6" xfId="993" xr:uid="{00000000-0005-0000-0000-0000E1030000}"/>
    <cellStyle name="normální 4 7 7" xfId="994" xr:uid="{00000000-0005-0000-0000-0000E2030000}"/>
    <cellStyle name="normální 4 7 8" xfId="995" xr:uid="{00000000-0005-0000-0000-0000E3030000}"/>
    <cellStyle name="normální 4 7 9" xfId="996" xr:uid="{00000000-0005-0000-0000-0000E4030000}"/>
    <cellStyle name="normální 4 8" xfId="997" xr:uid="{00000000-0005-0000-0000-0000E5030000}"/>
    <cellStyle name="normální 4 8 10" xfId="998" xr:uid="{00000000-0005-0000-0000-0000E6030000}"/>
    <cellStyle name="normální 4 8 11" xfId="999" xr:uid="{00000000-0005-0000-0000-0000E7030000}"/>
    <cellStyle name="normální 4 8 12" xfId="1000" xr:uid="{00000000-0005-0000-0000-0000E8030000}"/>
    <cellStyle name="normální 4 8 13" xfId="1001" xr:uid="{00000000-0005-0000-0000-0000E9030000}"/>
    <cellStyle name="normální 4 8 14" xfId="1002" xr:uid="{00000000-0005-0000-0000-0000EA030000}"/>
    <cellStyle name="normální 4 8 15" xfId="1003" xr:uid="{00000000-0005-0000-0000-0000EB030000}"/>
    <cellStyle name="normální 4 8 16" xfId="1004" xr:uid="{00000000-0005-0000-0000-0000EC030000}"/>
    <cellStyle name="normální 4 8 17" xfId="1005" xr:uid="{00000000-0005-0000-0000-0000ED030000}"/>
    <cellStyle name="normální 4 8 17 2" xfId="1006" xr:uid="{00000000-0005-0000-0000-0000EE030000}"/>
    <cellStyle name="normální 4 8 18" xfId="1007" xr:uid="{00000000-0005-0000-0000-0000EF030000}"/>
    <cellStyle name="normální 4 8 19" xfId="1008" xr:uid="{00000000-0005-0000-0000-0000F0030000}"/>
    <cellStyle name="normální 4 8 2" xfId="1009" xr:uid="{00000000-0005-0000-0000-0000F1030000}"/>
    <cellStyle name="normální 4 8 20" xfId="1010" xr:uid="{00000000-0005-0000-0000-0000F2030000}"/>
    <cellStyle name="normální 4 8 21" xfId="1011" xr:uid="{00000000-0005-0000-0000-0000F3030000}"/>
    <cellStyle name="normální 4 8 22" xfId="1012" xr:uid="{00000000-0005-0000-0000-0000F4030000}"/>
    <cellStyle name="normální 4 8 23" xfId="1013" xr:uid="{00000000-0005-0000-0000-0000F5030000}"/>
    <cellStyle name="normální 4 8 24" xfId="1014" xr:uid="{00000000-0005-0000-0000-0000F6030000}"/>
    <cellStyle name="normální 4 8 25" xfId="1015" xr:uid="{00000000-0005-0000-0000-0000F7030000}"/>
    <cellStyle name="normální 4 8 26" xfId="1016" xr:uid="{00000000-0005-0000-0000-0000F8030000}"/>
    <cellStyle name="normální 4 8 27" xfId="1017" xr:uid="{00000000-0005-0000-0000-0000F9030000}"/>
    <cellStyle name="normální 4 8 3" xfId="1018" xr:uid="{00000000-0005-0000-0000-0000FA030000}"/>
    <cellStyle name="normální 4 8 4" xfId="1019" xr:uid="{00000000-0005-0000-0000-0000FB030000}"/>
    <cellStyle name="normální 4 8 5" xfId="1020" xr:uid="{00000000-0005-0000-0000-0000FC030000}"/>
    <cellStyle name="normální 4 8 6" xfId="1021" xr:uid="{00000000-0005-0000-0000-0000FD030000}"/>
    <cellStyle name="normální 4 8 7" xfId="1022" xr:uid="{00000000-0005-0000-0000-0000FE030000}"/>
    <cellStyle name="normální 4 8 8" xfId="1023" xr:uid="{00000000-0005-0000-0000-0000FF030000}"/>
    <cellStyle name="normální 4 8 9" xfId="1024" xr:uid="{00000000-0005-0000-0000-000000040000}"/>
    <cellStyle name="normální 4 9" xfId="1025" xr:uid="{00000000-0005-0000-0000-000001040000}"/>
    <cellStyle name="normální 4 9 10" xfId="1026" xr:uid="{00000000-0005-0000-0000-000002040000}"/>
    <cellStyle name="normální 4 9 11" xfId="1027" xr:uid="{00000000-0005-0000-0000-000003040000}"/>
    <cellStyle name="normální 4 9 12" xfId="1028" xr:uid="{00000000-0005-0000-0000-000004040000}"/>
    <cellStyle name="normální 4 9 13" xfId="1029" xr:uid="{00000000-0005-0000-0000-000005040000}"/>
    <cellStyle name="normální 4 9 14" xfId="1030" xr:uid="{00000000-0005-0000-0000-000006040000}"/>
    <cellStyle name="normální 4 9 15" xfId="1031" xr:uid="{00000000-0005-0000-0000-000007040000}"/>
    <cellStyle name="normální 4 9 16" xfId="1032" xr:uid="{00000000-0005-0000-0000-000008040000}"/>
    <cellStyle name="normální 4 9 17" xfId="1033" xr:uid="{00000000-0005-0000-0000-000009040000}"/>
    <cellStyle name="normální 4 9 17 2" xfId="1034" xr:uid="{00000000-0005-0000-0000-00000A040000}"/>
    <cellStyle name="normální 4 9 18" xfId="1035" xr:uid="{00000000-0005-0000-0000-00000B040000}"/>
    <cellStyle name="normální 4 9 19" xfId="1036" xr:uid="{00000000-0005-0000-0000-00000C040000}"/>
    <cellStyle name="normální 4 9 2" xfId="1037" xr:uid="{00000000-0005-0000-0000-00000D040000}"/>
    <cellStyle name="normální 4 9 20" xfId="1038" xr:uid="{00000000-0005-0000-0000-00000E040000}"/>
    <cellStyle name="normální 4 9 21" xfId="1039" xr:uid="{00000000-0005-0000-0000-00000F040000}"/>
    <cellStyle name="normální 4 9 22" xfId="1040" xr:uid="{00000000-0005-0000-0000-000010040000}"/>
    <cellStyle name="normální 4 9 23" xfId="1041" xr:uid="{00000000-0005-0000-0000-000011040000}"/>
    <cellStyle name="normální 4 9 24" xfId="1042" xr:uid="{00000000-0005-0000-0000-000012040000}"/>
    <cellStyle name="normální 4 9 25" xfId="1043" xr:uid="{00000000-0005-0000-0000-000013040000}"/>
    <cellStyle name="normální 4 9 26" xfId="1044" xr:uid="{00000000-0005-0000-0000-000014040000}"/>
    <cellStyle name="normální 4 9 27" xfId="1045" xr:uid="{00000000-0005-0000-0000-000015040000}"/>
    <cellStyle name="normální 4 9 3" xfId="1046" xr:uid="{00000000-0005-0000-0000-000016040000}"/>
    <cellStyle name="normální 4 9 4" xfId="1047" xr:uid="{00000000-0005-0000-0000-000017040000}"/>
    <cellStyle name="normální 4 9 5" xfId="1048" xr:uid="{00000000-0005-0000-0000-000018040000}"/>
    <cellStyle name="normální 4 9 6" xfId="1049" xr:uid="{00000000-0005-0000-0000-000019040000}"/>
    <cellStyle name="normální 4 9 7" xfId="1050" xr:uid="{00000000-0005-0000-0000-00001A040000}"/>
    <cellStyle name="normální 4 9 8" xfId="1051" xr:uid="{00000000-0005-0000-0000-00001B040000}"/>
    <cellStyle name="normální 4 9 9" xfId="1052" xr:uid="{00000000-0005-0000-0000-00001C040000}"/>
    <cellStyle name="Normální 40" xfId="1053" xr:uid="{00000000-0005-0000-0000-00001D040000}"/>
    <cellStyle name="Normální 41" xfId="1054" xr:uid="{00000000-0005-0000-0000-00001E040000}"/>
    <cellStyle name="Normální 42" xfId="1055" xr:uid="{00000000-0005-0000-0000-00001F040000}"/>
    <cellStyle name="Normální 43" xfId="1056" xr:uid="{00000000-0005-0000-0000-000020040000}"/>
    <cellStyle name="Normální 44" xfId="1057" xr:uid="{00000000-0005-0000-0000-000021040000}"/>
    <cellStyle name="Normální 45" xfId="1058" xr:uid="{00000000-0005-0000-0000-000022040000}"/>
    <cellStyle name="Normální 46" xfId="1059" xr:uid="{00000000-0005-0000-0000-000023040000}"/>
    <cellStyle name="Normální 47" xfId="1060" xr:uid="{00000000-0005-0000-0000-000024040000}"/>
    <cellStyle name="normální 5" xfId="1061" xr:uid="{00000000-0005-0000-0000-000025040000}"/>
    <cellStyle name="normální 5 10" xfId="1062" xr:uid="{00000000-0005-0000-0000-000026040000}"/>
    <cellStyle name="normální 5 10 2" xfId="1063" xr:uid="{00000000-0005-0000-0000-000027040000}"/>
    <cellStyle name="normální 5 11" xfId="1064" xr:uid="{00000000-0005-0000-0000-000028040000}"/>
    <cellStyle name="normální 5 11 2" xfId="1065" xr:uid="{00000000-0005-0000-0000-000029040000}"/>
    <cellStyle name="normální 5 12" xfId="1066" xr:uid="{00000000-0005-0000-0000-00002A040000}"/>
    <cellStyle name="normální 5 12 2" xfId="1067" xr:uid="{00000000-0005-0000-0000-00002B040000}"/>
    <cellStyle name="normální 5 13" xfId="1068" xr:uid="{00000000-0005-0000-0000-00002C040000}"/>
    <cellStyle name="normální 5 13 2" xfId="1069" xr:uid="{00000000-0005-0000-0000-00002D040000}"/>
    <cellStyle name="normální 5 14" xfId="1070" xr:uid="{00000000-0005-0000-0000-00002E040000}"/>
    <cellStyle name="normální 5 14 2" xfId="1071" xr:uid="{00000000-0005-0000-0000-00002F040000}"/>
    <cellStyle name="normální 5 15" xfId="1072" xr:uid="{00000000-0005-0000-0000-000030040000}"/>
    <cellStyle name="normální 5 15 2" xfId="1073" xr:uid="{00000000-0005-0000-0000-000031040000}"/>
    <cellStyle name="normální 5 16" xfId="1074" xr:uid="{00000000-0005-0000-0000-000032040000}"/>
    <cellStyle name="normální 5 16 2" xfId="1075" xr:uid="{00000000-0005-0000-0000-000033040000}"/>
    <cellStyle name="normální 5 17" xfId="1076" xr:uid="{00000000-0005-0000-0000-000034040000}"/>
    <cellStyle name="normální 5 18" xfId="1077" xr:uid="{00000000-0005-0000-0000-000035040000}"/>
    <cellStyle name="normální 5 19" xfId="1078" xr:uid="{00000000-0005-0000-0000-000036040000}"/>
    <cellStyle name="normální 5 2" xfId="1079" xr:uid="{00000000-0005-0000-0000-000037040000}"/>
    <cellStyle name="normální 5 2 10" xfId="1080" xr:uid="{00000000-0005-0000-0000-000038040000}"/>
    <cellStyle name="normální 5 2 10 2" xfId="1081" xr:uid="{00000000-0005-0000-0000-000039040000}"/>
    <cellStyle name="normální 5 2 11" xfId="1082" xr:uid="{00000000-0005-0000-0000-00003A040000}"/>
    <cellStyle name="normální 5 2 11 2" xfId="1083" xr:uid="{00000000-0005-0000-0000-00003B040000}"/>
    <cellStyle name="normální 5 2 12" xfId="1084" xr:uid="{00000000-0005-0000-0000-00003C040000}"/>
    <cellStyle name="normální 5 2 12 2" xfId="1085" xr:uid="{00000000-0005-0000-0000-00003D040000}"/>
    <cellStyle name="normální 5 2 13" xfId="1086" xr:uid="{00000000-0005-0000-0000-00003E040000}"/>
    <cellStyle name="normální 5 2 13 2" xfId="1087" xr:uid="{00000000-0005-0000-0000-00003F040000}"/>
    <cellStyle name="normální 5 2 14" xfId="1088" xr:uid="{00000000-0005-0000-0000-000040040000}"/>
    <cellStyle name="normální 5 2 14 2" xfId="1089" xr:uid="{00000000-0005-0000-0000-000041040000}"/>
    <cellStyle name="normální 5 2 15" xfId="1090" xr:uid="{00000000-0005-0000-0000-000042040000}"/>
    <cellStyle name="normální 5 2 15 2" xfId="1091" xr:uid="{00000000-0005-0000-0000-000043040000}"/>
    <cellStyle name="normální 5 2 16" xfId="1092" xr:uid="{00000000-0005-0000-0000-000044040000}"/>
    <cellStyle name="normální 5 2 16 2" xfId="1093" xr:uid="{00000000-0005-0000-0000-000045040000}"/>
    <cellStyle name="normální 5 2 17" xfId="1094" xr:uid="{00000000-0005-0000-0000-000046040000}"/>
    <cellStyle name="normální 5 2 18" xfId="1095" xr:uid="{00000000-0005-0000-0000-000047040000}"/>
    <cellStyle name="normální 5 2 19" xfId="1096" xr:uid="{00000000-0005-0000-0000-000048040000}"/>
    <cellStyle name="normální 5 2 2" xfId="1097" xr:uid="{00000000-0005-0000-0000-000049040000}"/>
    <cellStyle name="normální 5 2 2 10" xfId="1098" xr:uid="{00000000-0005-0000-0000-00004A040000}"/>
    <cellStyle name="normální 5 2 2 10 2" xfId="1099" xr:uid="{00000000-0005-0000-0000-00004B040000}"/>
    <cellStyle name="normální 5 2 2 11" xfId="1100" xr:uid="{00000000-0005-0000-0000-00004C040000}"/>
    <cellStyle name="normální 5 2 2 11 2" xfId="1101" xr:uid="{00000000-0005-0000-0000-00004D040000}"/>
    <cellStyle name="normální 5 2 2 12" xfId="1102" xr:uid="{00000000-0005-0000-0000-00004E040000}"/>
    <cellStyle name="normální 5 2 2 12 2" xfId="1103" xr:uid="{00000000-0005-0000-0000-00004F040000}"/>
    <cellStyle name="normální 5 2 2 13" xfId="1104" xr:uid="{00000000-0005-0000-0000-000050040000}"/>
    <cellStyle name="normální 5 2 2 13 2" xfId="1105" xr:uid="{00000000-0005-0000-0000-000051040000}"/>
    <cellStyle name="normální 5 2 2 14" xfId="1106" xr:uid="{00000000-0005-0000-0000-000052040000}"/>
    <cellStyle name="normální 5 2 2 14 2" xfId="1107" xr:uid="{00000000-0005-0000-0000-000053040000}"/>
    <cellStyle name="normální 5 2 2 15" xfId="1108" xr:uid="{00000000-0005-0000-0000-000054040000}"/>
    <cellStyle name="normální 5 2 2 15 2" xfId="1109" xr:uid="{00000000-0005-0000-0000-000055040000}"/>
    <cellStyle name="normální 5 2 2 16" xfId="1110" xr:uid="{00000000-0005-0000-0000-000056040000}"/>
    <cellStyle name="normální 5 2 2 17" xfId="1111" xr:uid="{00000000-0005-0000-0000-000057040000}"/>
    <cellStyle name="normální 5 2 2 18" xfId="1112" xr:uid="{00000000-0005-0000-0000-000058040000}"/>
    <cellStyle name="normální 5 2 2 19" xfId="1113" xr:uid="{00000000-0005-0000-0000-000059040000}"/>
    <cellStyle name="normální 5 2 2 2" xfId="1114" xr:uid="{00000000-0005-0000-0000-00005A040000}"/>
    <cellStyle name="normální 5 2 2 2 2" xfId="1115" xr:uid="{00000000-0005-0000-0000-00005B040000}"/>
    <cellStyle name="normální 5 2 2 20" xfId="1116" xr:uid="{00000000-0005-0000-0000-00005C040000}"/>
    <cellStyle name="normální 5 2 2 21" xfId="1117" xr:uid="{00000000-0005-0000-0000-00005D040000}"/>
    <cellStyle name="normální 5 2 2 22" xfId="1118" xr:uid="{00000000-0005-0000-0000-00005E040000}"/>
    <cellStyle name="normální 5 2 2 3" xfId="1119" xr:uid="{00000000-0005-0000-0000-00005F040000}"/>
    <cellStyle name="normální 5 2 2 3 2" xfId="1120" xr:uid="{00000000-0005-0000-0000-000060040000}"/>
    <cellStyle name="normální 5 2 2 4" xfId="1121" xr:uid="{00000000-0005-0000-0000-000061040000}"/>
    <cellStyle name="normální 5 2 2 4 2" xfId="1122" xr:uid="{00000000-0005-0000-0000-000062040000}"/>
    <cellStyle name="normální 5 2 2 5" xfId="1123" xr:uid="{00000000-0005-0000-0000-000063040000}"/>
    <cellStyle name="normální 5 2 2 5 2" xfId="1124" xr:uid="{00000000-0005-0000-0000-000064040000}"/>
    <cellStyle name="normální 5 2 2 6" xfId="1125" xr:uid="{00000000-0005-0000-0000-000065040000}"/>
    <cellStyle name="normální 5 2 2 6 2" xfId="1126" xr:uid="{00000000-0005-0000-0000-000066040000}"/>
    <cellStyle name="normální 5 2 2 7" xfId="1127" xr:uid="{00000000-0005-0000-0000-000067040000}"/>
    <cellStyle name="normální 5 2 2 7 2" xfId="1128" xr:uid="{00000000-0005-0000-0000-000068040000}"/>
    <cellStyle name="normální 5 2 2 8" xfId="1129" xr:uid="{00000000-0005-0000-0000-000069040000}"/>
    <cellStyle name="normální 5 2 2 8 2" xfId="1130" xr:uid="{00000000-0005-0000-0000-00006A040000}"/>
    <cellStyle name="normální 5 2 2 9" xfId="1131" xr:uid="{00000000-0005-0000-0000-00006B040000}"/>
    <cellStyle name="normální 5 2 2 9 2" xfId="1132" xr:uid="{00000000-0005-0000-0000-00006C040000}"/>
    <cellStyle name="normální 5 2 20" xfId="1133" xr:uid="{00000000-0005-0000-0000-00006D040000}"/>
    <cellStyle name="normální 5 2 21" xfId="1134" xr:uid="{00000000-0005-0000-0000-00006E040000}"/>
    <cellStyle name="normální 5 2 22" xfId="1135" xr:uid="{00000000-0005-0000-0000-00006F040000}"/>
    <cellStyle name="normální 5 2 23" xfId="1136" xr:uid="{00000000-0005-0000-0000-000070040000}"/>
    <cellStyle name="normální 5 2 24" xfId="1137" xr:uid="{00000000-0005-0000-0000-000071040000}"/>
    <cellStyle name="normální 5 2 25" xfId="1138" xr:uid="{00000000-0005-0000-0000-000072040000}"/>
    <cellStyle name="normální 5 2 3" xfId="1139" xr:uid="{00000000-0005-0000-0000-000073040000}"/>
    <cellStyle name="normální 5 2 3 2" xfId="1140" xr:uid="{00000000-0005-0000-0000-000074040000}"/>
    <cellStyle name="normální 5 2 3 3" xfId="1141" xr:uid="{00000000-0005-0000-0000-000075040000}"/>
    <cellStyle name="normální 5 2 3 4" xfId="1142" xr:uid="{00000000-0005-0000-0000-000076040000}"/>
    <cellStyle name="normální 5 2 3 5" xfId="1143" xr:uid="{00000000-0005-0000-0000-000077040000}"/>
    <cellStyle name="normální 5 2 3 6" xfId="1144" xr:uid="{00000000-0005-0000-0000-000078040000}"/>
    <cellStyle name="normální 5 2 3 7" xfId="1145" xr:uid="{00000000-0005-0000-0000-000079040000}"/>
    <cellStyle name="normální 5 2 3 8" xfId="1146" xr:uid="{00000000-0005-0000-0000-00007A040000}"/>
    <cellStyle name="normální 5 2 4" xfId="1147" xr:uid="{00000000-0005-0000-0000-00007B040000}"/>
    <cellStyle name="normální 5 2 4 2" xfId="1148" xr:uid="{00000000-0005-0000-0000-00007C040000}"/>
    <cellStyle name="normální 5 2 5" xfId="1149" xr:uid="{00000000-0005-0000-0000-00007D040000}"/>
    <cellStyle name="normální 5 2 5 2" xfId="1150" xr:uid="{00000000-0005-0000-0000-00007E040000}"/>
    <cellStyle name="normální 5 2 6" xfId="1151" xr:uid="{00000000-0005-0000-0000-00007F040000}"/>
    <cellStyle name="normální 5 2 6 2" xfId="1152" xr:uid="{00000000-0005-0000-0000-000080040000}"/>
    <cellStyle name="normální 5 2 7" xfId="1153" xr:uid="{00000000-0005-0000-0000-000081040000}"/>
    <cellStyle name="normální 5 2 7 2" xfId="1154" xr:uid="{00000000-0005-0000-0000-000082040000}"/>
    <cellStyle name="normální 5 2 8" xfId="1155" xr:uid="{00000000-0005-0000-0000-000083040000}"/>
    <cellStyle name="normální 5 2 8 2" xfId="1156" xr:uid="{00000000-0005-0000-0000-000084040000}"/>
    <cellStyle name="normální 5 2 9" xfId="1157" xr:uid="{00000000-0005-0000-0000-000085040000}"/>
    <cellStyle name="normální 5 2 9 2" xfId="1158" xr:uid="{00000000-0005-0000-0000-000086040000}"/>
    <cellStyle name="normální 5 20" xfId="1159" xr:uid="{00000000-0005-0000-0000-000087040000}"/>
    <cellStyle name="normální 5 21" xfId="1160" xr:uid="{00000000-0005-0000-0000-000088040000}"/>
    <cellStyle name="normální 5 22" xfId="1161" xr:uid="{00000000-0005-0000-0000-000089040000}"/>
    <cellStyle name="normální 5 23" xfId="1162" xr:uid="{00000000-0005-0000-0000-00008A040000}"/>
    <cellStyle name="normální 5 3" xfId="1163" xr:uid="{00000000-0005-0000-0000-00008B040000}"/>
    <cellStyle name="normální 5 3 2" xfId="1164" xr:uid="{00000000-0005-0000-0000-00008C040000}"/>
    <cellStyle name="normální 5 4" xfId="1165" xr:uid="{00000000-0005-0000-0000-00008D040000}"/>
    <cellStyle name="normální 5 4 2" xfId="1166" xr:uid="{00000000-0005-0000-0000-00008E040000}"/>
    <cellStyle name="normální 5 5" xfId="1167" xr:uid="{00000000-0005-0000-0000-00008F040000}"/>
    <cellStyle name="normální 5 5 2" xfId="1168" xr:uid="{00000000-0005-0000-0000-000090040000}"/>
    <cellStyle name="normální 5 6" xfId="1169" xr:uid="{00000000-0005-0000-0000-000091040000}"/>
    <cellStyle name="normální 5 6 2" xfId="1170" xr:uid="{00000000-0005-0000-0000-000092040000}"/>
    <cellStyle name="normální 5 7" xfId="1171" xr:uid="{00000000-0005-0000-0000-000093040000}"/>
    <cellStyle name="normální 5 7 2" xfId="1172" xr:uid="{00000000-0005-0000-0000-000094040000}"/>
    <cellStyle name="normální 5 8" xfId="1173" xr:uid="{00000000-0005-0000-0000-000095040000}"/>
    <cellStyle name="normální 5 8 2" xfId="1174" xr:uid="{00000000-0005-0000-0000-000096040000}"/>
    <cellStyle name="normální 5 9" xfId="1175" xr:uid="{00000000-0005-0000-0000-000097040000}"/>
    <cellStyle name="normální 5 9 2" xfId="1176" xr:uid="{00000000-0005-0000-0000-000098040000}"/>
    <cellStyle name="normální 6" xfId="1177" xr:uid="{00000000-0005-0000-0000-000099040000}"/>
    <cellStyle name="normální 6 10" xfId="1178" xr:uid="{00000000-0005-0000-0000-00009A040000}"/>
    <cellStyle name="normální 6 10 2" xfId="1179" xr:uid="{00000000-0005-0000-0000-00009B040000}"/>
    <cellStyle name="normální 6 11" xfId="1180" xr:uid="{00000000-0005-0000-0000-00009C040000}"/>
    <cellStyle name="normální 6 11 2" xfId="1181" xr:uid="{00000000-0005-0000-0000-00009D040000}"/>
    <cellStyle name="normální 6 12" xfId="1182" xr:uid="{00000000-0005-0000-0000-00009E040000}"/>
    <cellStyle name="normální 6 12 2" xfId="1183" xr:uid="{00000000-0005-0000-0000-00009F040000}"/>
    <cellStyle name="normální 6 13" xfId="1184" xr:uid="{00000000-0005-0000-0000-0000A0040000}"/>
    <cellStyle name="normální 6 13 2" xfId="1185" xr:uid="{00000000-0005-0000-0000-0000A1040000}"/>
    <cellStyle name="normální 6 14" xfId="1186" xr:uid="{00000000-0005-0000-0000-0000A2040000}"/>
    <cellStyle name="normální 6 14 2" xfId="1187" xr:uid="{00000000-0005-0000-0000-0000A3040000}"/>
    <cellStyle name="normální 6 15" xfId="1188" xr:uid="{00000000-0005-0000-0000-0000A4040000}"/>
    <cellStyle name="normální 6 15 2" xfId="1189" xr:uid="{00000000-0005-0000-0000-0000A5040000}"/>
    <cellStyle name="normální 6 16" xfId="1190" xr:uid="{00000000-0005-0000-0000-0000A6040000}"/>
    <cellStyle name="normální 6 16 2" xfId="1191" xr:uid="{00000000-0005-0000-0000-0000A7040000}"/>
    <cellStyle name="normální 6 17" xfId="1192" xr:uid="{00000000-0005-0000-0000-0000A8040000}"/>
    <cellStyle name="normální 6 18" xfId="1193" xr:uid="{00000000-0005-0000-0000-0000A9040000}"/>
    <cellStyle name="normální 6 19" xfId="1194" xr:uid="{00000000-0005-0000-0000-0000AA040000}"/>
    <cellStyle name="normální 6 2" xfId="1195" xr:uid="{00000000-0005-0000-0000-0000AB040000}"/>
    <cellStyle name="normální 6 2 10" xfId="1196" xr:uid="{00000000-0005-0000-0000-0000AC040000}"/>
    <cellStyle name="normální 6 2 10 2" xfId="1197" xr:uid="{00000000-0005-0000-0000-0000AD040000}"/>
    <cellStyle name="normální 6 2 11" xfId="1198" xr:uid="{00000000-0005-0000-0000-0000AE040000}"/>
    <cellStyle name="normální 6 2 11 2" xfId="1199" xr:uid="{00000000-0005-0000-0000-0000AF040000}"/>
    <cellStyle name="normální 6 2 12" xfId="1200" xr:uid="{00000000-0005-0000-0000-0000B0040000}"/>
    <cellStyle name="normální 6 2 12 2" xfId="1201" xr:uid="{00000000-0005-0000-0000-0000B1040000}"/>
    <cellStyle name="normální 6 2 13" xfId="1202" xr:uid="{00000000-0005-0000-0000-0000B2040000}"/>
    <cellStyle name="normální 6 2 13 2" xfId="1203" xr:uid="{00000000-0005-0000-0000-0000B3040000}"/>
    <cellStyle name="normální 6 2 14" xfId="1204" xr:uid="{00000000-0005-0000-0000-0000B4040000}"/>
    <cellStyle name="normální 6 2 14 2" xfId="1205" xr:uid="{00000000-0005-0000-0000-0000B5040000}"/>
    <cellStyle name="normální 6 2 15" xfId="1206" xr:uid="{00000000-0005-0000-0000-0000B6040000}"/>
    <cellStyle name="normální 6 2 15 2" xfId="1207" xr:uid="{00000000-0005-0000-0000-0000B7040000}"/>
    <cellStyle name="normální 6 2 16" xfId="1208" xr:uid="{00000000-0005-0000-0000-0000B8040000}"/>
    <cellStyle name="normální 6 2 17" xfId="1209" xr:uid="{00000000-0005-0000-0000-0000B9040000}"/>
    <cellStyle name="normální 6 2 18" xfId="1210" xr:uid="{00000000-0005-0000-0000-0000BA040000}"/>
    <cellStyle name="normální 6 2 19" xfId="1211" xr:uid="{00000000-0005-0000-0000-0000BB040000}"/>
    <cellStyle name="normální 6 2 2" xfId="1212" xr:uid="{00000000-0005-0000-0000-0000BC040000}"/>
    <cellStyle name="normální 6 2 2 2" xfId="1213" xr:uid="{00000000-0005-0000-0000-0000BD040000}"/>
    <cellStyle name="normální 6 2 20" xfId="1214" xr:uid="{00000000-0005-0000-0000-0000BE040000}"/>
    <cellStyle name="normální 6 2 21" xfId="1215" xr:uid="{00000000-0005-0000-0000-0000BF040000}"/>
    <cellStyle name="normální 6 2 22" xfId="1216" xr:uid="{00000000-0005-0000-0000-0000C0040000}"/>
    <cellStyle name="normální 6 2 3" xfId="1217" xr:uid="{00000000-0005-0000-0000-0000C1040000}"/>
    <cellStyle name="normální 6 2 3 2" xfId="1218" xr:uid="{00000000-0005-0000-0000-0000C2040000}"/>
    <cellStyle name="normální 6 2 4" xfId="1219" xr:uid="{00000000-0005-0000-0000-0000C3040000}"/>
    <cellStyle name="normální 6 2 4 2" xfId="1220" xr:uid="{00000000-0005-0000-0000-0000C4040000}"/>
    <cellStyle name="normální 6 2 5" xfId="1221" xr:uid="{00000000-0005-0000-0000-0000C5040000}"/>
    <cellStyle name="normální 6 2 5 2" xfId="1222" xr:uid="{00000000-0005-0000-0000-0000C6040000}"/>
    <cellStyle name="normální 6 2 6" xfId="1223" xr:uid="{00000000-0005-0000-0000-0000C7040000}"/>
    <cellStyle name="normální 6 2 6 2" xfId="1224" xr:uid="{00000000-0005-0000-0000-0000C8040000}"/>
    <cellStyle name="normální 6 2 7" xfId="1225" xr:uid="{00000000-0005-0000-0000-0000C9040000}"/>
    <cellStyle name="normální 6 2 7 2" xfId="1226" xr:uid="{00000000-0005-0000-0000-0000CA040000}"/>
    <cellStyle name="normální 6 2 8" xfId="1227" xr:uid="{00000000-0005-0000-0000-0000CB040000}"/>
    <cellStyle name="normální 6 2 8 2" xfId="1228" xr:uid="{00000000-0005-0000-0000-0000CC040000}"/>
    <cellStyle name="normální 6 2 9" xfId="1229" xr:uid="{00000000-0005-0000-0000-0000CD040000}"/>
    <cellStyle name="normální 6 2 9 2" xfId="1230" xr:uid="{00000000-0005-0000-0000-0000CE040000}"/>
    <cellStyle name="normální 6 20" xfId="1231" xr:uid="{00000000-0005-0000-0000-0000CF040000}"/>
    <cellStyle name="normální 6 21" xfId="1232" xr:uid="{00000000-0005-0000-0000-0000D0040000}"/>
    <cellStyle name="normální 6 22" xfId="1233" xr:uid="{00000000-0005-0000-0000-0000D1040000}"/>
    <cellStyle name="normální 6 23" xfId="1234" xr:uid="{00000000-0005-0000-0000-0000D2040000}"/>
    <cellStyle name="normální 6 24" xfId="1235" xr:uid="{00000000-0005-0000-0000-0000D3040000}"/>
    <cellStyle name="normální 6 25" xfId="1236" xr:uid="{00000000-0005-0000-0000-0000D4040000}"/>
    <cellStyle name="normální 6 3" xfId="1237" xr:uid="{00000000-0005-0000-0000-0000D5040000}"/>
    <cellStyle name="normální 6 3 2" xfId="1238" xr:uid="{00000000-0005-0000-0000-0000D6040000}"/>
    <cellStyle name="normální 6 3 3" xfId="1239" xr:uid="{00000000-0005-0000-0000-0000D7040000}"/>
    <cellStyle name="normální 6 3 4" xfId="1240" xr:uid="{00000000-0005-0000-0000-0000D8040000}"/>
    <cellStyle name="normální 6 3 5" xfId="1241" xr:uid="{00000000-0005-0000-0000-0000D9040000}"/>
    <cellStyle name="normální 6 3 6" xfId="1242" xr:uid="{00000000-0005-0000-0000-0000DA040000}"/>
    <cellStyle name="normální 6 3 7" xfId="1243" xr:uid="{00000000-0005-0000-0000-0000DB040000}"/>
    <cellStyle name="normální 6 3 8" xfId="1244" xr:uid="{00000000-0005-0000-0000-0000DC040000}"/>
    <cellStyle name="normální 6 4" xfId="1245" xr:uid="{00000000-0005-0000-0000-0000DD040000}"/>
    <cellStyle name="normální 6 4 2" xfId="1246" xr:uid="{00000000-0005-0000-0000-0000DE040000}"/>
    <cellStyle name="normální 6 5" xfId="1247" xr:uid="{00000000-0005-0000-0000-0000DF040000}"/>
    <cellStyle name="normální 6 5 2" xfId="1248" xr:uid="{00000000-0005-0000-0000-0000E0040000}"/>
    <cellStyle name="normální 6 6" xfId="1249" xr:uid="{00000000-0005-0000-0000-0000E1040000}"/>
    <cellStyle name="normální 6 6 2" xfId="1250" xr:uid="{00000000-0005-0000-0000-0000E2040000}"/>
    <cellStyle name="normální 6 7" xfId="1251" xr:uid="{00000000-0005-0000-0000-0000E3040000}"/>
    <cellStyle name="normální 6 7 2" xfId="1252" xr:uid="{00000000-0005-0000-0000-0000E4040000}"/>
    <cellStyle name="normální 6 8" xfId="1253" xr:uid="{00000000-0005-0000-0000-0000E5040000}"/>
    <cellStyle name="normální 6 8 2" xfId="1254" xr:uid="{00000000-0005-0000-0000-0000E6040000}"/>
    <cellStyle name="normální 6 9" xfId="1255" xr:uid="{00000000-0005-0000-0000-0000E7040000}"/>
    <cellStyle name="normální 6 9 2" xfId="1256" xr:uid="{00000000-0005-0000-0000-0000E8040000}"/>
    <cellStyle name="normální 7" xfId="1257" xr:uid="{00000000-0005-0000-0000-0000E9040000}"/>
    <cellStyle name="normální 7 10" xfId="1258" xr:uid="{00000000-0005-0000-0000-0000EA040000}"/>
    <cellStyle name="normální 7 10 2" xfId="1259" xr:uid="{00000000-0005-0000-0000-0000EB040000}"/>
    <cellStyle name="normální 7 11" xfId="1260" xr:uid="{00000000-0005-0000-0000-0000EC040000}"/>
    <cellStyle name="normální 7 11 2" xfId="1261" xr:uid="{00000000-0005-0000-0000-0000ED040000}"/>
    <cellStyle name="normální 7 12" xfId="1262" xr:uid="{00000000-0005-0000-0000-0000EE040000}"/>
    <cellStyle name="normální 7 12 2" xfId="1263" xr:uid="{00000000-0005-0000-0000-0000EF040000}"/>
    <cellStyle name="normální 7 13" xfId="1264" xr:uid="{00000000-0005-0000-0000-0000F0040000}"/>
    <cellStyle name="normální 7 13 2" xfId="1265" xr:uid="{00000000-0005-0000-0000-0000F1040000}"/>
    <cellStyle name="normální 7 14" xfId="1266" xr:uid="{00000000-0005-0000-0000-0000F2040000}"/>
    <cellStyle name="normální 7 14 2" xfId="1267" xr:uid="{00000000-0005-0000-0000-0000F3040000}"/>
    <cellStyle name="normální 7 15" xfId="1268" xr:uid="{00000000-0005-0000-0000-0000F4040000}"/>
    <cellStyle name="normální 7 15 2" xfId="1269" xr:uid="{00000000-0005-0000-0000-0000F5040000}"/>
    <cellStyle name="normální 7 16" xfId="1270" xr:uid="{00000000-0005-0000-0000-0000F6040000}"/>
    <cellStyle name="normální 7 17" xfId="1271" xr:uid="{00000000-0005-0000-0000-0000F7040000}"/>
    <cellStyle name="normální 7 18" xfId="1272" xr:uid="{00000000-0005-0000-0000-0000F8040000}"/>
    <cellStyle name="normální 7 19" xfId="1273" xr:uid="{00000000-0005-0000-0000-0000F9040000}"/>
    <cellStyle name="normální 7 2" xfId="1274" xr:uid="{00000000-0005-0000-0000-0000FA040000}"/>
    <cellStyle name="normální 7 2 2" xfId="1275" xr:uid="{00000000-0005-0000-0000-0000FB040000}"/>
    <cellStyle name="normální 7 20" xfId="1276" xr:uid="{00000000-0005-0000-0000-0000FC040000}"/>
    <cellStyle name="normální 7 21" xfId="1277" xr:uid="{00000000-0005-0000-0000-0000FD040000}"/>
    <cellStyle name="normální 7 22" xfId="1278" xr:uid="{00000000-0005-0000-0000-0000FE040000}"/>
    <cellStyle name="normální 7 3" xfId="1279" xr:uid="{00000000-0005-0000-0000-0000FF040000}"/>
    <cellStyle name="normální 7 3 2" xfId="1280" xr:uid="{00000000-0005-0000-0000-000000050000}"/>
    <cellStyle name="normální 7 4" xfId="1281" xr:uid="{00000000-0005-0000-0000-000001050000}"/>
    <cellStyle name="normální 7 4 2" xfId="1282" xr:uid="{00000000-0005-0000-0000-000002050000}"/>
    <cellStyle name="normální 7 5" xfId="1283" xr:uid="{00000000-0005-0000-0000-000003050000}"/>
    <cellStyle name="normální 7 5 2" xfId="1284" xr:uid="{00000000-0005-0000-0000-000004050000}"/>
    <cellStyle name="normální 7 6" xfId="1285" xr:uid="{00000000-0005-0000-0000-000005050000}"/>
    <cellStyle name="normální 7 6 2" xfId="1286" xr:uid="{00000000-0005-0000-0000-000006050000}"/>
    <cellStyle name="normální 7 7" xfId="1287" xr:uid="{00000000-0005-0000-0000-000007050000}"/>
    <cellStyle name="normální 7 7 2" xfId="1288" xr:uid="{00000000-0005-0000-0000-000008050000}"/>
    <cellStyle name="normální 7 8" xfId="1289" xr:uid="{00000000-0005-0000-0000-000009050000}"/>
    <cellStyle name="normální 7 8 2" xfId="1290" xr:uid="{00000000-0005-0000-0000-00000A050000}"/>
    <cellStyle name="normální 7 9" xfId="1291" xr:uid="{00000000-0005-0000-0000-00000B050000}"/>
    <cellStyle name="normální 7 9 2" xfId="1292" xr:uid="{00000000-0005-0000-0000-00000C050000}"/>
    <cellStyle name="normální 8" xfId="1293" xr:uid="{00000000-0005-0000-0000-00000D050000}"/>
    <cellStyle name="normální 8 10" xfId="1294" xr:uid="{00000000-0005-0000-0000-00000E050000}"/>
    <cellStyle name="normální 8 10 2" xfId="1295" xr:uid="{00000000-0005-0000-0000-00000F050000}"/>
    <cellStyle name="normální 8 11" xfId="1296" xr:uid="{00000000-0005-0000-0000-000010050000}"/>
    <cellStyle name="normální 8 11 2" xfId="1297" xr:uid="{00000000-0005-0000-0000-000011050000}"/>
    <cellStyle name="normální 8 12" xfId="1298" xr:uid="{00000000-0005-0000-0000-000012050000}"/>
    <cellStyle name="normální 8 12 2" xfId="1299" xr:uid="{00000000-0005-0000-0000-000013050000}"/>
    <cellStyle name="normální 8 13" xfId="1300" xr:uid="{00000000-0005-0000-0000-000014050000}"/>
    <cellStyle name="normální 8 13 2" xfId="1301" xr:uid="{00000000-0005-0000-0000-000015050000}"/>
    <cellStyle name="normální 8 14" xfId="1302" xr:uid="{00000000-0005-0000-0000-000016050000}"/>
    <cellStyle name="normální 8 14 2" xfId="1303" xr:uid="{00000000-0005-0000-0000-000017050000}"/>
    <cellStyle name="normální 8 15" xfId="1304" xr:uid="{00000000-0005-0000-0000-000018050000}"/>
    <cellStyle name="normální 8 15 2" xfId="1305" xr:uid="{00000000-0005-0000-0000-000019050000}"/>
    <cellStyle name="normální 8 16" xfId="1306" xr:uid="{00000000-0005-0000-0000-00001A050000}"/>
    <cellStyle name="normální 8 17" xfId="1307" xr:uid="{00000000-0005-0000-0000-00001B050000}"/>
    <cellStyle name="normální 8 18" xfId="1308" xr:uid="{00000000-0005-0000-0000-00001C050000}"/>
    <cellStyle name="normální 8 19" xfId="1309" xr:uid="{00000000-0005-0000-0000-00001D050000}"/>
    <cellStyle name="normální 8 2" xfId="1310" xr:uid="{00000000-0005-0000-0000-00001E050000}"/>
    <cellStyle name="normální 8 2 2" xfId="1311" xr:uid="{00000000-0005-0000-0000-00001F050000}"/>
    <cellStyle name="normální 8 20" xfId="1312" xr:uid="{00000000-0005-0000-0000-000020050000}"/>
    <cellStyle name="normální 8 21" xfId="1313" xr:uid="{00000000-0005-0000-0000-000021050000}"/>
    <cellStyle name="normální 8 22" xfId="1314" xr:uid="{00000000-0005-0000-0000-000022050000}"/>
    <cellStyle name="normální 8 3" xfId="1315" xr:uid="{00000000-0005-0000-0000-000023050000}"/>
    <cellStyle name="normální 8 3 2" xfId="1316" xr:uid="{00000000-0005-0000-0000-000024050000}"/>
    <cellStyle name="normální 8 4" xfId="1317" xr:uid="{00000000-0005-0000-0000-000025050000}"/>
    <cellStyle name="normální 8 4 2" xfId="1318" xr:uid="{00000000-0005-0000-0000-000026050000}"/>
    <cellStyle name="normální 8 5" xfId="1319" xr:uid="{00000000-0005-0000-0000-000027050000}"/>
    <cellStyle name="normální 8 5 2" xfId="1320" xr:uid="{00000000-0005-0000-0000-000028050000}"/>
    <cellStyle name="normální 8 6" xfId="1321" xr:uid="{00000000-0005-0000-0000-000029050000}"/>
    <cellStyle name="normální 8 6 2" xfId="1322" xr:uid="{00000000-0005-0000-0000-00002A050000}"/>
    <cellStyle name="normální 8 7" xfId="1323" xr:uid="{00000000-0005-0000-0000-00002B050000}"/>
    <cellStyle name="normální 8 7 2" xfId="1324" xr:uid="{00000000-0005-0000-0000-00002C050000}"/>
    <cellStyle name="normální 8 8" xfId="1325" xr:uid="{00000000-0005-0000-0000-00002D050000}"/>
    <cellStyle name="normální 8 8 2" xfId="1326" xr:uid="{00000000-0005-0000-0000-00002E050000}"/>
    <cellStyle name="normální 8 9" xfId="1327" xr:uid="{00000000-0005-0000-0000-00002F050000}"/>
    <cellStyle name="normální 8 9 2" xfId="1328" xr:uid="{00000000-0005-0000-0000-000030050000}"/>
    <cellStyle name="normální 9" xfId="1329" xr:uid="{00000000-0005-0000-0000-000031050000}"/>
    <cellStyle name="normální 9 10" xfId="1330" xr:uid="{00000000-0005-0000-0000-000032050000}"/>
    <cellStyle name="normální 9 10 2" xfId="1331" xr:uid="{00000000-0005-0000-0000-000033050000}"/>
    <cellStyle name="normální 9 11" xfId="1332" xr:uid="{00000000-0005-0000-0000-000034050000}"/>
    <cellStyle name="normální 9 11 2" xfId="1333" xr:uid="{00000000-0005-0000-0000-000035050000}"/>
    <cellStyle name="normální 9 12" xfId="1334" xr:uid="{00000000-0005-0000-0000-000036050000}"/>
    <cellStyle name="normální 9 12 2" xfId="1335" xr:uid="{00000000-0005-0000-0000-000037050000}"/>
    <cellStyle name="normální 9 13" xfId="1336" xr:uid="{00000000-0005-0000-0000-000038050000}"/>
    <cellStyle name="normální 9 13 2" xfId="1337" xr:uid="{00000000-0005-0000-0000-000039050000}"/>
    <cellStyle name="normální 9 14" xfId="1338" xr:uid="{00000000-0005-0000-0000-00003A050000}"/>
    <cellStyle name="normální 9 14 2" xfId="1339" xr:uid="{00000000-0005-0000-0000-00003B050000}"/>
    <cellStyle name="normální 9 15" xfId="1340" xr:uid="{00000000-0005-0000-0000-00003C050000}"/>
    <cellStyle name="normální 9 15 2" xfId="1341" xr:uid="{00000000-0005-0000-0000-00003D050000}"/>
    <cellStyle name="normální 9 16" xfId="1342" xr:uid="{00000000-0005-0000-0000-00003E050000}"/>
    <cellStyle name="normální 9 17" xfId="1343" xr:uid="{00000000-0005-0000-0000-00003F050000}"/>
    <cellStyle name="normální 9 18" xfId="1344" xr:uid="{00000000-0005-0000-0000-000040050000}"/>
    <cellStyle name="normální 9 19" xfId="1345" xr:uid="{00000000-0005-0000-0000-000041050000}"/>
    <cellStyle name="normální 9 2" xfId="1346" xr:uid="{00000000-0005-0000-0000-000042050000}"/>
    <cellStyle name="normální 9 2 2" xfId="1347" xr:uid="{00000000-0005-0000-0000-000043050000}"/>
    <cellStyle name="normální 9 20" xfId="1348" xr:uid="{00000000-0005-0000-0000-000044050000}"/>
    <cellStyle name="normální 9 21" xfId="1349" xr:uid="{00000000-0005-0000-0000-000045050000}"/>
    <cellStyle name="normální 9 22" xfId="1350" xr:uid="{00000000-0005-0000-0000-000046050000}"/>
    <cellStyle name="normální 9 3" xfId="1351" xr:uid="{00000000-0005-0000-0000-000047050000}"/>
    <cellStyle name="normální 9 3 2" xfId="1352" xr:uid="{00000000-0005-0000-0000-000048050000}"/>
    <cellStyle name="normální 9 4" xfId="1353" xr:uid="{00000000-0005-0000-0000-000049050000}"/>
    <cellStyle name="normální 9 4 2" xfId="1354" xr:uid="{00000000-0005-0000-0000-00004A050000}"/>
    <cellStyle name="normální 9 5" xfId="1355" xr:uid="{00000000-0005-0000-0000-00004B050000}"/>
    <cellStyle name="normální 9 5 2" xfId="1356" xr:uid="{00000000-0005-0000-0000-00004C050000}"/>
    <cellStyle name="normální 9 6" xfId="1357" xr:uid="{00000000-0005-0000-0000-00004D050000}"/>
    <cellStyle name="normální 9 6 2" xfId="1358" xr:uid="{00000000-0005-0000-0000-00004E050000}"/>
    <cellStyle name="normální 9 7" xfId="1359" xr:uid="{00000000-0005-0000-0000-00004F050000}"/>
    <cellStyle name="normální 9 7 2" xfId="1360" xr:uid="{00000000-0005-0000-0000-000050050000}"/>
    <cellStyle name="normální 9 8" xfId="1361" xr:uid="{00000000-0005-0000-0000-000051050000}"/>
    <cellStyle name="normální 9 8 2" xfId="1362" xr:uid="{00000000-0005-0000-0000-000052050000}"/>
    <cellStyle name="normální 9 9" xfId="1363" xr:uid="{00000000-0005-0000-0000-000053050000}"/>
    <cellStyle name="normální 9 9 2" xfId="1364" xr:uid="{00000000-0005-0000-0000-000054050000}"/>
    <cellStyle name="normální_POL.XLS" xfId="1365" xr:uid="{00000000-0005-0000-0000-000055050000}"/>
    <cellStyle name="Poznámka" xfId="1366" builtinId="10" customBuiltin="1"/>
    <cellStyle name="Procenta" xfId="1367" builtinId="5"/>
    <cellStyle name="Propojená buňka" xfId="1368" builtinId="24" customBuiltin="1"/>
    <cellStyle name="Správně" xfId="1369" builtinId="26" customBuiltin="1"/>
    <cellStyle name="Styl 1" xfId="1370" xr:uid="{00000000-0005-0000-0000-00005A050000}"/>
    <cellStyle name="Style 1" xfId="1371" xr:uid="{00000000-0005-0000-0000-00005B050000}"/>
    <cellStyle name="Text upozornění" xfId="1372" builtinId="11" customBuiltin="1"/>
    <cellStyle name="Vstup" xfId="1373" builtinId="20" customBuiltin="1"/>
    <cellStyle name="Výpočet" xfId="1374" builtinId="22" customBuiltin="1"/>
    <cellStyle name="Výstup" xfId="1375" builtinId="21" customBuiltin="1"/>
    <cellStyle name="Vysvětlující text" xfId="1376" builtinId="53" customBuiltin="1"/>
    <cellStyle name="Zvýraznění 1" xfId="1377" builtinId="29" customBuiltin="1"/>
    <cellStyle name="Zvýraznění 2" xfId="1378" builtinId="33" customBuiltin="1"/>
    <cellStyle name="Zvýraznění 3" xfId="1379" builtinId="37" customBuiltin="1"/>
    <cellStyle name="Zvýraznění 4" xfId="1380" builtinId="41" customBuiltin="1"/>
    <cellStyle name="Zvýraznění 5" xfId="1381" builtinId="45" customBuiltin="1"/>
    <cellStyle name="Zvýraznění 6" xfId="1382" builtinId="49" customBuiltin="1"/>
  </cellStyles>
  <dxfs count="10">
    <dxf>
      <font>
        <b/>
        <i/>
        <strike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/>
        <strike/>
      </font>
    </dxf>
    <dxf>
      <font>
        <b/>
        <i/>
        <strike/>
      </font>
    </dxf>
    <dxf>
      <font>
        <b/>
        <i/>
        <strike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98"/>
  <sheetViews>
    <sheetView tabSelected="1" view="pageBreakPreview" topLeftCell="A10" zoomScaleNormal="100" zoomScaleSheetLayoutView="100" workbookViewId="0">
      <selection activeCell="G21" sqref="G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8" customWidth="1"/>
    <col min="5" max="5" width="17.42578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/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139</v>
      </c>
      <c r="D2" s="5"/>
      <c r="E2" s="156" t="s">
        <v>345</v>
      </c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/>
      <c r="D4" s="10"/>
      <c r="E4" s="9"/>
      <c r="F4" s="11" t="s">
        <v>3</v>
      </c>
      <c r="G4" s="14"/>
    </row>
    <row r="5" spans="1:57" ht="12.95" customHeight="1" x14ac:dyDescent="0.2">
      <c r="A5" s="15"/>
      <c r="B5" s="16"/>
      <c r="C5" s="150" t="s">
        <v>233</v>
      </c>
      <c r="D5" s="17"/>
      <c r="E5" s="18"/>
      <c r="F5" s="11" t="s">
        <v>5</v>
      </c>
      <c r="G5" s="12"/>
    </row>
    <row r="6" spans="1:57" ht="12.95" customHeight="1" x14ac:dyDescent="0.2">
      <c r="A6" s="13" t="s">
        <v>6</v>
      </c>
      <c r="B6" s="9"/>
      <c r="C6" s="10"/>
      <c r="D6" s="10"/>
      <c r="E6" s="9"/>
      <c r="F6" s="11" t="s">
        <v>7</v>
      </c>
      <c r="G6" s="19">
        <v>0</v>
      </c>
    </row>
    <row r="7" spans="1:57" ht="12.95" customHeight="1" x14ac:dyDescent="0.2">
      <c r="A7" s="20"/>
      <c r="B7" s="21"/>
      <c r="C7" s="220" t="s">
        <v>344</v>
      </c>
      <c r="D7" s="221"/>
      <c r="E7" s="222"/>
      <c r="F7" s="22" t="s">
        <v>8</v>
      </c>
      <c r="G7" s="19">
        <f>IF(PocetMJ=0,,ROUND((F30+F32)/PocetMJ,1))</f>
        <v>0</v>
      </c>
    </row>
    <row r="8" spans="1:57" x14ac:dyDescent="0.2">
      <c r="A8" s="23" t="s">
        <v>9</v>
      </c>
      <c r="B8" s="11"/>
      <c r="C8" s="213" t="s">
        <v>231</v>
      </c>
      <c r="D8" s="213"/>
      <c r="E8" s="214"/>
      <c r="F8" s="11" t="s">
        <v>10</v>
      </c>
      <c r="G8" s="24"/>
    </row>
    <row r="9" spans="1:57" x14ac:dyDescent="0.2">
      <c r="A9" s="23" t="s">
        <v>11</v>
      </c>
      <c r="B9" s="11"/>
      <c r="C9" s="213" t="str">
        <f>Projektant</f>
        <v>Ing. Jakub Šverák, Ing. Lukáš Klus</v>
      </c>
      <c r="D9" s="213"/>
      <c r="E9" s="214"/>
      <c r="F9" s="11"/>
      <c r="G9" s="24"/>
    </row>
    <row r="10" spans="1:57" x14ac:dyDescent="0.2">
      <c r="A10" s="23" t="s">
        <v>12</v>
      </c>
      <c r="B10" s="11"/>
      <c r="C10" s="213"/>
      <c r="D10" s="213"/>
      <c r="E10" s="213"/>
      <c r="F10" s="11"/>
      <c r="G10" s="25"/>
      <c r="H10" s="26"/>
    </row>
    <row r="11" spans="1:57" ht="13.5" customHeight="1" x14ac:dyDescent="0.2">
      <c r="A11" s="23" t="s">
        <v>13</v>
      </c>
      <c r="B11" s="11"/>
      <c r="C11" s="213"/>
      <c r="D11" s="213"/>
      <c r="E11" s="213"/>
      <c r="F11" s="11" t="s">
        <v>14</v>
      </c>
      <c r="G11" s="25" t="s">
        <v>234</v>
      </c>
      <c r="BA11" s="27"/>
      <c r="BB11" s="27"/>
      <c r="BC11" s="27"/>
      <c r="BD11" s="27"/>
      <c r="BE11" s="27"/>
    </row>
    <row r="12" spans="1:57" ht="12.75" customHeight="1" x14ac:dyDescent="0.2">
      <c r="A12" s="28" t="s">
        <v>15</v>
      </c>
      <c r="B12" s="9"/>
      <c r="C12" s="215"/>
      <c r="D12" s="215"/>
      <c r="E12" s="215"/>
      <c r="F12" s="29" t="s">
        <v>16</v>
      </c>
      <c r="G12" s="30"/>
    </row>
    <row r="13" spans="1:57" ht="28.5" customHeight="1" thickBot="1" x14ac:dyDescent="0.25">
      <c r="A13" s="31" t="s">
        <v>17</v>
      </c>
      <c r="B13" s="32"/>
      <c r="C13" s="32"/>
      <c r="D13" s="32"/>
      <c r="E13" s="33"/>
      <c r="F13" s="33"/>
      <c r="G13" s="34"/>
    </row>
    <row r="14" spans="1:57" ht="17.25" customHeight="1" thickBot="1" x14ac:dyDescent="0.25">
      <c r="A14" s="35" t="s">
        <v>18</v>
      </c>
      <c r="B14" s="36"/>
      <c r="C14" s="37"/>
      <c r="D14" s="38" t="s">
        <v>19</v>
      </c>
      <c r="E14" s="39"/>
      <c r="F14" s="39"/>
      <c r="G14" s="37"/>
    </row>
    <row r="15" spans="1:57" ht="15.95" customHeight="1" x14ac:dyDescent="0.2">
      <c r="A15" s="40"/>
      <c r="B15" s="41" t="s">
        <v>20</v>
      </c>
      <c r="C15" s="42">
        <f>HSV</f>
        <v>0</v>
      </c>
      <c r="D15" s="43" t="str">
        <f>Rekapitulace!A20</f>
        <v>Mimostaveništní doprava</v>
      </c>
      <c r="E15" s="44"/>
      <c r="F15" s="45"/>
      <c r="G15" s="42">
        <f>Rekapitulace!I20</f>
        <v>0</v>
      </c>
    </row>
    <row r="16" spans="1:57" ht="15.95" customHeight="1" x14ac:dyDescent="0.2">
      <c r="A16" s="40" t="s">
        <v>21</v>
      </c>
      <c r="B16" s="41" t="s">
        <v>22</v>
      </c>
      <c r="C16" s="42">
        <f>PSV</f>
        <v>0</v>
      </c>
      <c r="D16" s="8" t="str">
        <f>Rekapitulace!A21</f>
        <v>Zařízení staveniště</v>
      </c>
      <c r="E16" s="46"/>
      <c r="F16" s="47"/>
      <c r="G16" s="42">
        <f>Rekapitulace!I21</f>
        <v>0</v>
      </c>
    </row>
    <row r="17" spans="1:10" ht="15.95" customHeight="1" x14ac:dyDescent="0.2">
      <c r="A17" s="40" t="s">
        <v>23</v>
      </c>
      <c r="B17" s="41" t="s">
        <v>24</v>
      </c>
      <c r="C17" s="42">
        <f>Mont</f>
        <v>0</v>
      </c>
      <c r="D17" s="8"/>
      <c r="E17" s="46"/>
      <c r="F17" s="47"/>
      <c r="G17" s="42"/>
    </row>
    <row r="18" spans="1:10" ht="15.95" customHeight="1" x14ac:dyDescent="0.2">
      <c r="A18" s="48" t="s">
        <v>25</v>
      </c>
      <c r="B18" s="49" t="s">
        <v>26</v>
      </c>
      <c r="C18" s="42">
        <f>Dodavka</f>
        <v>0</v>
      </c>
      <c r="D18" s="8"/>
      <c r="E18" s="46"/>
      <c r="F18" s="47"/>
      <c r="G18" s="42"/>
    </row>
    <row r="19" spans="1:10" ht="15.95" customHeight="1" x14ac:dyDescent="0.2">
      <c r="A19" s="50" t="s">
        <v>27</v>
      </c>
      <c r="B19" s="41"/>
      <c r="C19" s="42">
        <f>SUM(C15:C18)</f>
        <v>0</v>
      </c>
      <c r="D19" s="8"/>
      <c r="E19" s="46"/>
      <c r="F19" s="47"/>
      <c r="G19" s="42"/>
    </row>
    <row r="20" spans="1:10" ht="15.95" customHeight="1" x14ac:dyDescent="0.2">
      <c r="A20" s="50"/>
      <c r="B20" s="41"/>
      <c r="C20" s="42"/>
      <c r="D20" s="8"/>
      <c r="E20" s="46"/>
      <c r="F20" s="47"/>
      <c r="G20" s="42"/>
    </row>
    <row r="21" spans="1:10" ht="15.95" customHeight="1" x14ac:dyDescent="0.2">
      <c r="A21" s="50" t="s">
        <v>28</v>
      </c>
      <c r="B21" s="41"/>
      <c r="C21" s="42">
        <f>HZS</f>
        <v>0</v>
      </c>
      <c r="D21" s="8"/>
      <c r="E21" s="46"/>
      <c r="F21" s="47"/>
      <c r="G21" s="42"/>
    </row>
    <row r="22" spans="1:10" ht="15.95" customHeight="1" x14ac:dyDescent="0.2">
      <c r="A22" s="51" t="s">
        <v>29</v>
      </c>
      <c r="B22" s="52"/>
      <c r="C22" s="42">
        <f>C19+C21</f>
        <v>0</v>
      </c>
      <c r="D22" s="8" t="s">
        <v>30</v>
      </c>
      <c r="E22" s="46"/>
      <c r="F22" s="47"/>
      <c r="G22" s="42">
        <f>G23-SUM(G15:G21)</f>
        <v>0</v>
      </c>
    </row>
    <row r="23" spans="1:10" ht="15.95" customHeight="1" thickBot="1" x14ac:dyDescent="0.25">
      <c r="A23" s="216" t="s">
        <v>31</v>
      </c>
      <c r="B23" s="217"/>
      <c r="C23" s="53">
        <f>C22+G23</f>
        <v>0</v>
      </c>
      <c r="D23" s="54" t="s">
        <v>32</v>
      </c>
      <c r="E23" s="55"/>
      <c r="F23" s="56"/>
      <c r="G23" s="42">
        <f>VRN</f>
        <v>0</v>
      </c>
    </row>
    <row r="24" spans="1:10" x14ac:dyDescent="0.2">
      <c r="A24" s="57" t="s">
        <v>33</v>
      </c>
      <c r="B24" s="58"/>
      <c r="C24" s="59"/>
      <c r="D24" s="58" t="s">
        <v>34</v>
      </c>
      <c r="E24" s="58"/>
      <c r="F24" s="60" t="s">
        <v>35</v>
      </c>
      <c r="G24" s="61"/>
    </row>
    <row r="25" spans="1:10" x14ac:dyDescent="0.2">
      <c r="A25" s="51" t="s">
        <v>36</v>
      </c>
      <c r="B25" s="52"/>
      <c r="C25" s="62"/>
      <c r="D25" s="52" t="s">
        <v>36</v>
      </c>
      <c r="E25" s="52"/>
      <c r="F25" s="63" t="s">
        <v>36</v>
      </c>
      <c r="G25" s="64"/>
    </row>
    <row r="26" spans="1:10" ht="37.5" customHeight="1" x14ac:dyDescent="0.2">
      <c r="A26" s="51" t="s">
        <v>37</v>
      </c>
      <c r="B26" s="65"/>
      <c r="C26" s="62"/>
      <c r="D26" s="52" t="s">
        <v>37</v>
      </c>
      <c r="E26" s="52"/>
      <c r="F26" s="63" t="s">
        <v>37</v>
      </c>
      <c r="G26" s="64"/>
    </row>
    <row r="27" spans="1:10" x14ac:dyDescent="0.2">
      <c r="A27" s="51"/>
      <c r="B27" s="66"/>
      <c r="C27" s="62"/>
      <c r="D27" s="52"/>
      <c r="E27" s="52"/>
      <c r="F27" s="63"/>
      <c r="G27" s="64"/>
    </row>
    <row r="28" spans="1:10" x14ac:dyDescent="0.2">
      <c r="A28" s="51" t="s">
        <v>38</v>
      </c>
      <c r="B28" s="52"/>
      <c r="C28" s="62"/>
      <c r="D28" s="63" t="s">
        <v>39</v>
      </c>
      <c r="E28" s="62"/>
      <c r="F28" s="52" t="s">
        <v>39</v>
      </c>
      <c r="G28" s="64"/>
    </row>
    <row r="29" spans="1:10" ht="69" customHeight="1" x14ac:dyDescent="0.2">
      <c r="A29" s="51"/>
      <c r="B29" s="52"/>
      <c r="C29" s="67"/>
      <c r="D29" s="68"/>
      <c r="E29" s="67"/>
      <c r="F29" s="52"/>
      <c r="G29" s="64"/>
    </row>
    <row r="30" spans="1:10" ht="15" x14ac:dyDescent="0.2">
      <c r="A30" s="69" t="s">
        <v>40</v>
      </c>
      <c r="B30" s="70"/>
      <c r="C30" s="71">
        <v>21</v>
      </c>
      <c r="D30" s="70" t="s">
        <v>41</v>
      </c>
      <c r="E30" s="72"/>
      <c r="F30" s="218">
        <f>C23-F32</f>
        <v>0</v>
      </c>
      <c r="G30" s="219"/>
      <c r="J30" s="27"/>
    </row>
    <row r="31" spans="1:10" ht="15" x14ac:dyDescent="0.2">
      <c r="A31" s="69" t="s">
        <v>42</v>
      </c>
      <c r="B31" s="70"/>
      <c r="C31" s="71">
        <v>21</v>
      </c>
      <c r="D31" s="70" t="s">
        <v>43</v>
      </c>
      <c r="E31" s="72"/>
      <c r="F31" s="218">
        <f>ROUND(PRODUCT(F30,C31/100),0)</f>
        <v>0</v>
      </c>
      <c r="G31" s="219"/>
    </row>
    <row r="32" spans="1:10" x14ac:dyDescent="0.2">
      <c r="A32" s="69" t="s">
        <v>40</v>
      </c>
      <c r="B32" s="70"/>
      <c r="C32" s="71">
        <v>0</v>
      </c>
      <c r="D32" s="70" t="s">
        <v>43</v>
      </c>
      <c r="E32" s="72"/>
      <c r="F32" s="223">
        <v>0</v>
      </c>
      <c r="G32" s="224"/>
    </row>
    <row r="33" spans="1:8" x14ac:dyDescent="0.2">
      <c r="A33" s="69" t="s">
        <v>42</v>
      </c>
      <c r="B33" s="73"/>
      <c r="C33" s="74">
        <f>SazbaDPH2</f>
        <v>0</v>
      </c>
      <c r="D33" s="70" t="s">
        <v>43</v>
      </c>
      <c r="E33" s="47"/>
      <c r="F33" s="223">
        <f>ROUND(PRODUCT(F32,C33/100),0)</f>
        <v>0</v>
      </c>
      <c r="G33" s="224"/>
    </row>
    <row r="34" spans="1:8" s="78" customFormat="1" ht="19.5" customHeight="1" thickBot="1" x14ac:dyDescent="0.3">
      <c r="A34" s="75" t="s">
        <v>44</v>
      </c>
      <c r="B34" s="76"/>
      <c r="C34" s="76"/>
      <c r="D34" s="76"/>
      <c r="E34" s="77"/>
      <c r="F34" s="210">
        <f>ROUND(SUM(F30:F33),0)</f>
        <v>0</v>
      </c>
      <c r="G34" s="211"/>
    </row>
    <row r="36" spans="1:8" x14ac:dyDescent="0.2">
      <c r="A36" t="s">
        <v>45</v>
      </c>
      <c r="H36" t="s">
        <v>4</v>
      </c>
    </row>
    <row r="37" spans="1:8" ht="14.25" customHeight="1" x14ac:dyDescent="0.2">
      <c r="B37" s="212" t="s">
        <v>138</v>
      </c>
      <c r="C37" s="212"/>
      <c r="D37" s="212"/>
      <c r="E37" s="212"/>
      <c r="F37" s="212"/>
      <c r="G37" s="212"/>
      <c r="H37" t="s">
        <v>4</v>
      </c>
    </row>
    <row r="38" spans="1:8" ht="12.75" customHeight="1" x14ac:dyDescent="0.2">
      <c r="A38" s="79"/>
      <c r="B38" s="212"/>
      <c r="C38" s="212"/>
      <c r="D38" s="212"/>
      <c r="E38" s="212"/>
      <c r="F38" s="212"/>
      <c r="G38" s="212"/>
      <c r="H38" t="s">
        <v>4</v>
      </c>
    </row>
    <row r="39" spans="1:8" x14ac:dyDescent="0.2">
      <c r="A39" s="79"/>
      <c r="B39" s="212"/>
      <c r="C39" s="212"/>
      <c r="D39" s="212"/>
      <c r="E39" s="212"/>
      <c r="F39" s="212"/>
      <c r="G39" s="212"/>
      <c r="H39" t="s">
        <v>4</v>
      </c>
    </row>
    <row r="40" spans="1:8" x14ac:dyDescent="0.2">
      <c r="A40" s="79"/>
      <c r="B40" s="212"/>
      <c r="C40" s="212"/>
      <c r="D40" s="212"/>
      <c r="E40" s="212"/>
      <c r="F40" s="212"/>
      <c r="G40" s="212"/>
      <c r="H40" t="s">
        <v>4</v>
      </c>
    </row>
    <row r="41" spans="1:8" x14ac:dyDescent="0.2">
      <c r="A41" s="79"/>
      <c r="B41" s="212"/>
      <c r="C41" s="212"/>
      <c r="D41" s="212"/>
      <c r="E41" s="212"/>
      <c r="F41" s="212"/>
      <c r="G41" s="212"/>
      <c r="H41" t="s">
        <v>4</v>
      </c>
    </row>
    <row r="42" spans="1:8" x14ac:dyDescent="0.2">
      <c r="A42" s="79"/>
      <c r="B42" s="212"/>
      <c r="C42" s="212"/>
      <c r="D42" s="212"/>
      <c r="E42" s="212"/>
      <c r="F42" s="212"/>
      <c r="G42" s="212"/>
      <c r="H42" t="s">
        <v>4</v>
      </c>
    </row>
    <row r="43" spans="1:8" ht="0.75" customHeight="1" x14ac:dyDescent="0.2">
      <c r="A43" s="79"/>
      <c r="B43" s="212"/>
      <c r="C43" s="212"/>
      <c r="D43" s="212"/>
      <c r="E43" s="212"/>
      <c r="F43" s="212"/>
      <c r="G43" s="212"/>
      <c r="H43" t="s">
        <v>4</v>
      </c>
    </row>
    <row r="44" spans="1:8" x14ac:dyDescent="0.2">
      <c r="B44" s="212"/>
      <c r="C44" s="212"/>
      <c r="D44" s="212"/>
      <c r="E44" s="212"/>
      <c r="F44" s="212"/>
      <c r="G44" s="212"/>
    </row>
    <row r="45" spans="1:8" ht="12.75" customHeight="1" x14ac:dyDescent="0.2">
      <c r="B45" s="212"/>
      <c r="C45" s="212"/>
      <c r="D45" s="212"/>
      <c r="E45" s="212"/>
      <c r="F45" s="212"/>
      <c r="G45" s="212"/>
    </row>
    <row r="46" spans="1:8" x14ac:dyDescent="0.2">
      <c r="B46" s="212"/>
      <c r="C46" s="212"/>
      <c r="D46" s="212"/>
      <c r="E46" s="212"/>
      <c r="F46" s="212"/>
      <c r="G46" s="212"/>
    </row>
    <row r="98" spans="3:3" x14ac:dyDescent="0.2">
      <c r="C98" t="s">
        <v>95</v>
      </c>
    </row>
  </sheetData>
  <mergeCells count="13">
    <mergeCell ref="C7:E7"/>
    <mergeCell ref="F32:G32"/>
    <mergeCell ref="F33:G33"/>
    <mergeCell ref="F34:G34"/>
    <mergeCell ref="B37:G46"/>
    <mergeCell ref="C8:E8"/>
    <mergeCell ref="C10:E10"/>
    <mergeCell ref="C12:E12"/>
    <mergeCell ref="A23:B23"/>
    <mergeCell ref="F30:G30"/>
    <mergeCell ref="F31:G31"/>
    <mergeCell ref="C9:E9"/>
    <mergeCell ref="C11:E11"/>
  </mergeCells>
  <phoneticPr fontId="0" type="noConversion"/>
  <printOptions horizontalCentered="1"/>
  <pageMargins left="7.874015748031496E-2" right="7.874015748031496E-2" top="0.19685039370078741" bottom="0.27559055118110237" header="0.19685039370078741" footer="3.937007874015748E-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104"/>
  <sheetViews>
    <sheetView view="pageBreakPreview" zoomScale="130" zoomScaleNormal="100" zoomScaleSheetLayoutView="130" workbookViewId="0">
      <selection activeCell="D28" sqref="D28"/>
    </sheetView>
  </sheetViews>
  <sheetFormatPr defaultRowHeight="12.75" x14ac:dyDescent="0.2"/>
  <cols>
    <col min="1" max="1" width="9.28515625" customWidth="1"/>
    <col min="2" max="2" width="10.8554687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12" ht="13.5" thickTop="1" x14ac:dyDescent="0.2">
      <c r="A1" s="227" t="s">
        <v>46</v>
      </c>
      <c r="B1" s="228"/>
      <c r="C1" s="235" t="str">
        <f>CONCATENATE(nazevstavby)</f>
        <v>Připojení pavilonu G na centrální zdroj chladu</v>
      </c>
      <c r="D1" s="236"/>
      <c r="E1" s="236"/>
      <c r="F1" s="237"/>
      <c r="G1" s="80" t="str">
        <f>Zařazení</f>
        <v>Rozpočet</v>
      </c>
      <c r="H1" s="134" t="str">
        <f>soustava</f>
        <v>01, vlastní cenová soustava</v>
      </c>
      <c r="I1" s="81"/>
    </row>
    <row r="2" spans="1:12" ht="13.5" thickBot="1" x14ac:dyDescent="0.25">
      <c r="A2" s="229" t="s">
        <v>47</v>
      </c>
      <c r="B2" s="230"/>
      <c r="C2" s="135" t="str">
        <f>CONCATENATE(nazevobjektu)</f>
        <v>Nemocnice Jihlava</v>
      </c>
      <c r="D2" s="82"/>
      <c r="E2" s="234"/>
      <c r="F2" s="230"/>
      <c r="G2" s="231" t="str">
        <f>Profese</f>
        <v>D1.01.4b-00_Předběžný rozpočet</v>
      </c>
      <c r="H2" s="232"/>
      <c r="I2" s="233"/>
    </row>
    <row r="3" spans="1:12" ht="13.5" thickTop="1" x14ac:dyDescent="0.2">
      <c r="A3" s="52"/>
      <c r="B3" s="52"/>
      <c r="C3" s="52"/>
      <c r="D3" s="52"/>
      <c r="E3" s="52"/>
      <c r="F3" s="52"/>
      <c r="G3" s="52"/>
      <c r="H3" s="52"/>
      <c r="I3" s="52"/>
    </row>
    <row r="4" spans="1:12" ht="19.5" customHeight="1" x14ac:dyDescent="0.25">
      <c r="A4" s="83" t="s">
        <v>48</v>
      </c>
      <c r="B4" s="84"/>
      <c r="C4" s="84"/>
      <c r="D4" s="84"/>
      <c r="E4" s="84"/>
      <c r="F4" s="84"/>
      <c r="G4" s="84"/>
      <c r="H4" s="84"/>
      <c r="I4" s="84"/>
      <c r="L4" s="125"/>
    </row>
    <row r="5" spans="1:12" ht="13.5" thickBot="1" x14ac:dyDescent="0.25">
      <c r="A5" s="52"/>
      <c r="B5" s="52"/>
      <c r="C5" s="52"/>
      <c r="D5" s="52"/>
      <c r="E5" s="52"/>
      <c r="F5" s="52"/>
      <c r="G5" s="52"/>
      <c r="H5" s="52"/>
      <c r="I5" s="52"/>
      <c r="L5" s="136"/>
    </row>
    <row r="6" spans="1:12" ht="13.5" thickBot="1" x14ac:dyDescent="0.25">
      <c r="A6" s="85"/>
      <c r="B6" s="86" t="s">
        <v>49</v>
      </c>
      <c r="C6" s="86"/>
      <c r="D6" s="87"/>
      <c r="E6" s="88" t="s">
        <v>50</v>
      </c>
      <c r="F6" s="89" t="s">
        <v>51</v>
      </c>
      <c r="G6" s="89"/>
      <c r="H6" s="89" t="s">
        <v>52</v>
      </c>
      <c r="I6" s="90" t="s">
        <v>28</v>
      </c>
    </row>
    <row r="7" spans="1:12" x14ac:dyDescent="0.2">
      <c r="A7" s="158" t="str">
        <f>Položky!B7</f>
        <v>713</v>
      </c>
      <c r="B7" s="148" t="str">
        <f>Položky!C7</f>
        <v>Izolace tepelné</v>
      </c>
      <c r="C7" s="52"/>
      <c r="D7" s="64"/>
      <c r="E7" s="121">
        <f>Položky!G24</f>
        <v>0</v>
      </c>
      <c r="F7" s="122">
        <f>Položky!F25</f>
        <v>0</v>
      </c>
      <c r="G7" s="122"/>
      <c r="H7" s="122">
        <f>Položky!G23</f>
        <v>0</v>
      </c>
      <c r="I7" s="123"/>
      <c r="J7" s="27">
        <f>SUM(E7:I7)</f>
        <v>0</v>
      </c>
    </row>
    <row r="8" spans="1:12" x14ac:dyDescent="0.2">
      <c r="A8" s="158" t="str">
        <f>Položky!B26</f>
        <v>732</v>
      </c>
      <c r="B8" s="148" t="str">
        <f>Položky!C26</f>
        <v>Strojovny</v>
      </c>
      <c r="C8" s="52"/>
      <c r="D8" s="64"/>
      <c r="E8" s="121">
        <f>Položky!G37</f>
        <v>0</v>
      </c>
      <c r="F8" s="122">
        <f>Položky!F38</f>
        <v>0</v>
      </c>
      <c r="G8" s="122"/>
      <c r="H8" s="122">
        <f>Položky!G36</f>
        <v>0</v>
      </c>
      <c r="I8" s="123"/>
      <c r="J8" s="27">
        <f t="shared" ref="J8:J14" si="0">SUM(E8:I8)</f>
        <v>0</v>
      </c>
    </row>
    <row r="9" spans="1:12" x14ac:dyDescent="0.2">
      <c r="A9" s="158" t="str">
        <f>Položky!B39</f>
        <v>733</v>
      </c>
      <c r="B9" s="148" t="str">
        <f>Položky!C39</f>
        <v>Rozvod potrubí</v>
      </c>
      <c r="C9" s="52"/>
      <c r="D9" s="64"/>
      <c r="E9" s="121">
        <f>Položky!G55</f>
        <v>0</v>
      </c>
      <c r="F9" s="122">
        <f>Položky!F56</f>
        <v>0</v>
      </c>
      <c r="G9" s="122"/>
      <c r="H9" s="122">
        <f>Položky!G53</f>
        <v>0</v>
      </c>
      <c r="I9" s="123">
        <f>Položky!G54</f>
        <v>0</v>
      </c>
      <c r="J9" s="27">
        <f t="shared" si="0"/>
        <v>0</v>
      </c>
    </row>
    <row r="10" spans="1:12" x14ac:dyDescent="0.2">
      <c r="A10" s="158" t="str">
        <f>Položky!B57</f>
        <v>734</v>
      </c>
      <c r="B10" s="148" t="str">
        <f>Položky!C57</f>
        <v>Armatury</v>
      </c>
      <c r="C10" s="52"/>
      <c r="D10" s="64"/>
      <c r="E10" s="121">
        <f>Položky!G83</f>
        <v>0</v>
      </c>
      <c r="F10" s="122">
        <f>Položky!F84</f>
        <v>0</v>
      </c>
      <c r="G10" s="122"/>
      <c r="H10" s="122">
        <f>Položky!G82</f>
        <v>0</v>
      </c>
      <c r="I10" s="123"/>
      <c r="J10" s="27">
        <f t="shared" si="0"/>
        <v>0</v>
      </c>
    </row>
    <row r="11" spans="1:12" x14ac:dyDescent="0.2">
      <c r="A11" s="158" t="str">
        <f>Položky!B85</f>
        <v>767</v>
      </c>
      <c r="B11" s="148" t="str">
        <f>Položky!C85</f>
        <v>Konstrukce zámečnické</v>
      </c>
      <c r="C11" s="52"/>
      <c r="D11" s="64"/>
      <c r="E11" s="121">
        <f>Položky!G89</f>
        <v>0</v>
      </c>
      <c r="F11" s="122">
        <f>Položky!F90</f>
        <v>0</v>
      </c>
      <c r="G11" s="122"/>
      <c r="H11" s="122">
        <f>Položky!G88</f>
        <v>0</v>
      </c>
      <c r="I11" s="123"/>
      <c r="J11" s="27">
        <f t="shared" si="0"/>
        <v>0</v>
      </c>
    </row>
    <row r="12" spans="1:12" x14ac:dyDescent="0.2">
      <c r="A12" s="158" t="s">
        <v>163</v>
      </c>
      <c r="B12" s="148" t="str">
        <f>Položky!C91</f>
        <v>Nátěry</v>
      </c>
      <c r="C12" s="52"/>
      <c r="D12" s="64"/>
      <c r="E12" s="121">
        <v>0</v>
      </c>
      <c r="F12" s="122">
        <f>Položky!G93</f>
        <v>0</v>
      </c>
      <c r="G12" s="122"/>
      <c r="H12" s="149">
        <v>0</v>
      </c>
      <c r="I12" s="123"/>
      <c r="J12" s="27">
        <f t="shared" si="0"/>
        <v>0</v>
      </c>
    </row>
    <row r="13" spans="1:12" x14ac:dyDescent="0.2">
      <c r="A13" s="120" t="str">
        <f>Položky!B94</f>
        <v>900.</v>
      </c>
      <c r="B13" s="148" t="str">
        <f>Položky!C94</f>
        <v>Demontáže a úprava stávajících zařízení</v>
      </c>
      <c r="C13" s="52"/>
      <c r="D13" s="64"/>
      <c r="E13" s="121">
        <v>0</v>
      </c>
      <c r="F13" s="122">
        <f>Položky!G100</f>
        <v>0</v>
      </c>
      <c r="G13" s="122"/>
      <c r="H13" s="122">
        <v>0</v>
      </c>
      <c r="I13" s="123"/>
      <c r="J13" s="27">
        <f t="shared" si="0"/>
        <v>0</v>
      </c>
    </row>
    <row r="14" spans="1:12" ht="13.5" thickBot="1" x14ac:dyDescent="0.25">
      <c r="A14" s="159" t="str">
        <f>Položky!B101</f>
        <v>999</v>
      </c>
      <c r="B14" s="148" t="str">
        <f>Položky!C101</f>
        <v>Ostatní položky</v>
      </c>
      <c r="C14" s="52"/>
      <c r="D14" s="64"/>
      <c r="E14" s="121">
        <v>0</v>
      </c>
      <c r="F14" s="122">
        <f>Položky!G112</f>
        <v>0</v>
      </c>
      <c r="G14" s="122"/>
      <c r="H14" s="122">
        <v>0</v>
      </c>
      <c r="I14" s="123"/>
      <c r="J14" s="27">
        <f t="shared" si="0"/>
        <v>0</v>
      </c>
    </row>
    <row r="15" spans="1:12" s="97" customFormat="1" ht="13.5" thickBot="1" x14ac:dyDescent="0.25">
      <c r="A15" s="91"/>
      <c r="B15" s="92" t="s">
        <v>53</v>
      </c>
      <c r="C15" s="92"/>
      <c r="D15" s="93"/>
      <c r="E15" s="94">
        <f>SUM(E7:E14)</f>
        <v>0</v>
      </c>
      <c r="F15" s="94">
        <f>SUM(F7:F14)</f>
        <v>0</v>
      </c>
      <c r="G15" s="95"/>
      <c r="H15" s="95">
        <f>SUM(H7:H14)</f>
        <v>0</v>
      </c>
      <c r="I15" s="96">
        <f>SUM(I7:I14)</f>
        <v>0</v>
      </c>
      <c r="J15" s="137">
        <f>SUM(J7:J14)</f>
        <v>0</v>
      </c>
    </row>
    <row r="16" spans="1:12" x14ac:dyDescent="0.2">
      <c r="A16" s="52"/>
      <c r="B16" s="52"/>
      <c r="C16" s="52"/>
      <c r="D16" s="52"/>
      <c r="E16" s="52"/>
      <c r="F16" s="52"/>
      <c r="G16" s="52"/>
      <c r="H16" s="52"/>
      <c r="I16" s="52"/>
    </row>
    <row r="17" spans="1:57" ht="19.5" customHeight="1" x14ac:dyDescent="0.25">
      <c r="A17" s="84" t="s">
        <v>54</v>
      </c>
      <c r="B17" s="84"/>
      <c r="C17" s="84"/>
      <c r="D17" s="84"/>
      <c r="E17" s="84"/>
      <c r="F17" s="84"/>
      <c r="G17" s="98"/>
      <c r="H17" s="84"/>
      <c r="I17" s="84"/>
      <c r="BA17" s="27"/>
      <c r="BB17" s="27"/>
      <c r="BC17" s="27"/>
      <c r="BD17" s="27"/>
      <c r="BE17" s="27"/>
    </row>
    <row r="18" spans="1:57" ht="13.5" thickBot="1" x14ac:dyDescent="0.25">
      <c r="A18" s="52"/>
      <c r="B18" s="52"/>
      <c r="C18" s="52"/>
      <c r="D18" s="52"/>
      <c r="E18" s="52"/>
      <c r="F18" s="52"/>
      <c r="G18" s="52"/>
      <c r="H18" s="52"/>
      <c r="I18" s="52"/>
    </row>
    <row r="19" spans="1:57" x14ac:dyDescent="0.2">
      <c r="A19" s="57" t="s">
        <v>55</v>
      </c>
      <c r="B19" s="58"/>
      <c r="C19" s="58"/>
      <c r="D19" s="99"/>
      <c r="E19" s="100" t="s">
        <v>56</v>
      </c>
      <c r="F19" s="101" t="s">
        <v>57</v>
      </c>
      <c r="G19" s="102" t="s">
        <v>58</v>
      </c>
      <c r="H19" s="103"/>
      <c r="I19" s="104" t="s">
        <v>56</v>
      </c>
    </row>
    <row r="20" spans="1:57" x14ac:dyDescent="0.2">
      <c r="A20" s="50" t="s">
        <v>88</v>
      </c>
      <c r="B20" s="41"/>
      <c r="C20" s="41"/>
      <c r="D20" s="105"/>
      <c r="E20" s="106">
        <v>0</v>
      </c>
      <c r="F20" s="107">
        <v>0.5</v>
      </c>
      <c r="G20" s="108">
        <f>CHOOSE(BA20+1,HSV+PSV,HSV+PSV+Mont,HSV+PSV+Dodavka+Mont,HSV,PSV,Mont,Dodavka,Mont+Dodavka,0)</f>
        <v>0</v>
      </c>
      <c r="H20" s="109"/>
      <c r="I20" s="110">
        <f>E20+F20*G20/100</f>
        <v>0</v>
      </c>
      <c r="BA20">
        <v>0</v>
      </c>
    </row>
    <row r="21" spans="1:57" x14ac:dyDescent="0.2">
      <c r="A21" s="50" t="s">
        <v>89</v>
      </c>
      <c r="B21" s="41"/>
      <c r="C21" s="41"/>
      <c r="D21" s="105"/>
      <c r="E21" s="106">
        <v>0</v>
      </c>
      <c r="F21" s="107">
        <v>0.3</v>
      </c>
      <c r="G21" s="108">
        <f>CHOOSE(BA21+1,HSV+PSV,HSV+PSV+Mont,HSV+PSV+Dodavka+Mont,HSV,PSV,Mont,Dodavka,Mont+Dodavka,0)</f>
        <v>0</v>
      </c>
      <c r="H21" s="109"/>
      <c r="I21" s="110">
        <f>E21+F21*G21/100</f>
        <v>0</v>
      </c>
      <c r="BA21">
        <v>1</v>
      </c>
    </row>
    <row r="22" spans="1:57" ht="13.5" thickBot="1" x14ac:dyDescent="0.25">
      <c r="A22" s="111"/>
      <c r="B22" s="112" t="s">
        <v>59</v>
      </c>
      <c r="C22" s="113"/>
      <c r="D22" s="114"/>
      <c r="E22" s="115"/>
      <c r="F22" s="116"/>
      <c r="G22" s="116"/>
      <c r="H22" s="225">
        <f>SUM(I20:I21)</f>
        <v>0</v>
      </c>
      <c r="I22" s="226"/>
    </row>
    <row r="24" spans="1:57" x14ac:dyDescent="0.2">
      <c r="B24" s="97"/>
      <c r="F24" s="117"/>
      <c r="G24" s="118"/>
      <c r="H24" s="118"/>
      <c r="I24" s="119"/>
    </row>
    <row r="25" spans="1:57" x14ac:dyDescent="0.2">
      <c r="F25" s="117"/>
      <c r="G25" s="118"/>
      <c r="H25" s="118"/>
      <c r="I25" s="119"/>
    </row>
    <row r="26" spans="1:57" x14ac:dyDescent="0.2">
      <c r="E26" t="s">
        <v>182</v>
      </c>
      <c r="F26" s="117" t="s">
        <v>184</v>
      </c>
      <c r="G26" s="118"/>
      <c r="H26" s="118"/>
      <c r="I26" s="119" t="s">
        <v>183</v>
      </c>
    </row>
    <row r="27" spans="1:57" x14ac:dyDescent="0.2">
      <c r="F27" s="117"/>
      <c r="G27" s="118"/>
      <c r="H27" s="118"/>
      <c r="I27" s="119"/>
    </row>
    <row r="28" spans="1:57" x14ac:dyDescent="0.2">
      <c r="F28" s="117"/>
      <c r="G28" s="118"/>
      <c r="H28" s="118"/>
      <c r="I28" s="119"/>
    </row>
    <row r="29" spans="1:57" x14ac:dyDescent="0.2">
      <c r="F29" s="117"/>
      <c r="G29" s="118"/>
      <c r="H29" s="118"/>
      <c r="I29" s="119"/>
    </row>
    <row r="30" spans="1:57" x14ac:dyDescent="0.2">
      <c r="F30" s="117"/>
      <c r="G30" s="118"/>
      <c r="H30" s="118"/>
      <c r="I30" s="119"/>
    </row>
    <row r="31" spans="1:57" x14ac:dyDescent="0.2">
      <c r="F31" s="117"/>
      <c r="G31" s="118"/>
      <c r="H31" s="118"/>
      <c r="I31" s="119"/>
    </row>
    <row r="32" spans="1:57" x14ac:dyDescent="0.2">
      <c r="F32" s="117"/>
      <c r="G32" s="118"/>
      <c r="H32" s="118"/>
      <c r="I32" s="119"/>
    </row>
    <row r="33" spans="6:9" x14ac:dyDescent="0.2">
      <c r="F33" s="117"/>
      <c r="G33" s="118"/>
      <c r="H33" s="118"/>
      <c r="I33" s="119"/>
    </row>
    <row r="34" spans="6:9" x14ac:dyDescent="0.2">
      <c r="F34" s="117"/>
      <c r="G34" s="118"/>
      <c r="H34" s="118"/>
      <c r="I34" s="119"/>
    </row>
    <row r="35" spans="6:9" x14ac:dyDescent="0.2">
      <c r="F35" s="117"/>
      <c r="G35" s="118"/>
      <c r="H35" s="118"/>
      <c r="I35" s="119"/>
    </row>
    <row r="36" spans="6:9" x14ac:dyDescent="0.2">
      <c r="F36" s="117"/>
      <c r="G36" s="118"/>
      <c r="H36" s="118"/>
      <c r="I36" s="119"/>
    </row>
    <row r="37" spans="6:9" x14ac:dyDescent="0.2">
      <c r="F37" s="117"/>
      <c r="G37" s="118"/>
      <c r="H37" s="118"/>
      <c r="I37" s="119"/>
    </row>
    <row r="38" spans="6:9" x14ac:dyDescent="0.2">
      <c r="F38" s="117"/>
      <c r="G38" s="118"/>
      <c r="H38" s="118"/>
      <c r="I38" s="119"/>
    </row>
    <row r="39" spans="6:9" x14ac:dyDescent="0.2">
      <c r="F39" s="117"/>
      <c r="G39" s="118"/>
      <c r="H39" s="118"/>
      <c r="I39" s="119"/>
    </row>
    <row r="40" spans="6:9" x14ac:dyDescent="0.2">
      <c r="F40" s="117"/>
      <c r="G40" s="118"/>
      <c r="H40" s="118"/>
      <c r="I40" s="119"/>
    </row>
    <row r="41" spans="6:9" x14ac:dyDescent="0.2">
      <c r="F41" s="117"/>
      <c r="G41" s="118"/>
      <c r="H41" s="118"/>
      <c r="I41" s="119"/>
    </row>
    <row r="42" spans="6:9" x14ac:dyDescent="0.2">
      <c r="F42" s="117"/>
      <c r="G42" s="118"/>
      <c r="H42" s="118"/>
      <c r="I42" s="119"/>
    </row>
    <row r="43" spans="6:9" x14ac:dyDescent="0.2">
      <c r="F43" s="117"/>
      <c r="G43" s="118"/>
      <c r="H43" s="118"/>
      <c r="I43" s="119"/>
    </row>
    <row r="44" spans="6:9" x14ac:dyDescent="0.2">
      <c r="F44" s="117"/>
      <c r="G44" s="118"/>
      <c r="H44" s="118"/>
      <c r="I44" s="119"/>
    </row>
    <row r="45" spans="6:9" x14ac:dyDescent="0.2">
      <c r="F45" s="117"/>
      <c r="G45" s="118"/>
      <c r="H45" s="118"/>
      <c r="I45" s="119"/>
    </row>
    <row r="46" spans="6:9" x14ac:dyDescent="0.2">
      <c r="F46" s="117"/>
      <c r="G46" s="118"/>
      <c r="H46" s="118"/>
      <c r="I46" s="119"/>
    </row>
    <row r="47" spans="6:9" x14ac:dyDescent="0.2">
      <c r="F47" s="117"/>
      <c r="G47" s="118"/>
      <c r="H47" s="118"/>
      <c r="I47" s="119"/>
    </row>
    <row r="48" spans="6:9" x14ac:dyDescent="0.2">
      <c r="F48" s="117"/>
      <c r="G48" s="118"/>
      <c r="H48" s="118"/>
      <c r="I48" s="119"/>
    </row>
    <row r="49" spans="6:9" x14ac:dyDescent="0.2">
      <c r="F49" s="117"/>
      <c r="G49" s="118"/>
      <c r="H49" s="118"/>
      <c r="I49" s="119"/>
    </row>
    <row r="50" spans="6:9" x14ac:dyDescent="0.2">
      <c r="F50" s="117"/>
      <c r="G50" s="118"/>
      <c r="H50" s="118"/>
      <c r="I50" s="119"/>
    </row>
    <row r="51" spans="6:9" x14ac:dyDescent="0.2">
      <c r="F51" s="117"/>
      <c r="G51" s="118"/>
      <c r="H51" s="118"/>
      <c r="I51" s="119"/>
    </row>
    <row r="52" spans="6:9" x14ac:dyDescent="0.2">
      <c r="F52" s="117"/>
      <c r="G52" s="118"/>
      <c r="H52" s="118"/>
      <c r="I52" s="119"/>
    </row>
    <row r="53" spans="6:9" x14ac:dyDescent="0.2">
      <c r="F53" s="117"/>
      <c r="G53" s="118"/>
      <c r="H53" s="118"/>
      <c r="I53" s="119"/>
    </row>
    <row r="54" spans="6:9" x14ac:dyDescent="0.2">
      <c r="F54" s="117"/>
      <c r="G54" s="118"/>
      <c r="H54" s="118"/>
      <c r="I54" s="119"/>
    </row>
    <row r="55" spans="6:9" x14ac:dyDescent="0.2">
      <c r="F55" s="117"/>
      <c r="G55" s="118"/>
      <c r="H55" s="118"/>
      <c r="I55" s="119"/>
    </row>
    <row r="56" spans="6:9" x14ac:dyDescent="0.2">
      <c r="F56" s="117"/>
      <c r="G56" s="118"/>
      <c r="H56" s="118"/>
      <c r="I56" s="119"/>
    </row>
    <row r="57" spans="6:9" x14ac:dyDescent="0.2">
      <c r="F57" s="117"/>
      <c r="G57" s="118"/>
      <c r="H57" s="118"/>
      <c r="I57" s="119"/>
    </row>
    <row r="58" spans="6:9" x14ac:dyDescent="0.2">
      <c r="F58" s="117"/>
      <c r="G58" s="118"/>
      <c r="H58" s="118"/>
      <c r="I58" s="119"/>
    </row>
    <row r="59" spans="6:9" x14ac:dyDescent="0.2">
      <c r="F59" s="117"/>
      <c r="G59" s="118"/>
      <c r="H59" s="118"/>
      <c r="I59" s="119"/>
    </row>
    <row r="60" spans="6:9" x14ac:dyDescent="0.2">
      <c r="F60" s="117"/>
      <c r="G60" s="118"/>
      <c r="H60" s="118"/>
      <c r="I60" s="119"/>
    </row>
    <row r="61" spans="6:9" x14ac:dyDescent="0.2">
      <c r="F61" s="117"/>
      <c r="G61" s="118"/>
      <c r="H61" s="118"/>
      <c r="I61" s="119"/>
    </row>
    <row r="62" spans="6:9" x14ac:dyDescent="0.2">
      <c r="F62" s="117"/>
      <c r="G62" s="118"/>
      <c r="H62" s="118"/>
      <c r="I62" s="119"/>
    </row>
    <row r="63" spans="6:9" x14ac:dyDescent="0.2">
      <c r="F63" s="117"/>
      <c r="G63" s="118"/>
      <c r="H63" s="118"/>
      <c r="I63" s="119"/>
    </row>
    <row r="64" spans="6:9" x14ac:dyDescent="0.2">
      <c r="F64" s="117"/>
      <c r="G64" s="118"/>
      <c r="H64" s="118"/>
      <c r="I64" s="119"/>
    </row>
    <row r="65" spans="6:9" x14ac:dyDescent="0.2">
      <c r="F65" s="117"/>
      <c r="G65" s="118"/>
      <c r="H65" s="118"/>
      <c r="I65" s="119"/>
    </row>
    <row r="66" spans="6:9" x14ac:dyDescent="0.2">
      <c r="F66" s="117"/>
      <c r="G66" s="118"/>
      <c r="H66" s="118"/>
      <c r="I66" s="119"/>
    </row>
    <row r="67" spans="6:9" x14ac:dyDescent="0.2">
      <c r="F67" s="117"/>
      <c r="G67" s="118"/>
      <c r="H67" s="118"/>
      <c r="I67" s="119"/>
    </row>
    <row r="68" spans="6:9" x14ac:dyDescent="0.2">
      <c r="F68" s="117"/>
      <c r="G68" s="118"/>
      <c r="H68" s="118"/>
      <c r="I68" s="119"/>
    </row>
    <row r="69" spans="6:9" x14ac:dyDescent="0.2">
      <c r="F69" s="117"/>
      <c r="G69" s="118"/>
      <c r="H69" s="118"/>
      <c r="I69" s="119"/>
    </row>
    <row r="70" spans="6:9" x14ac:dyDescent="0.2">
      <c r="F70" s="117"/>
      <c r="G70" s="118"/>
      <c r="H70" s="118"/>
      <c r="I70" s="119"/>
    </row>
    <row r="71" spans="6:9" x14ac:dyDescent="0.2">
      <c r="F71" s="117"/>
      <c r="G71" s="118"/>
      <c r="H71" s="118"/>
      <c r="I71" s="119"/>
    </row>
    <row r="72" spans="6:9" x14ac:dyDescent="0.2">
      <c r="F72" s="117"/>
      <c r="G72" s="118"/>
      <c r="H72" s="118"/>
      <c r="I72" s="119"/>
    </row>
    <row r="73" spans="6:9" x14ac:dyDescent="0.2">
      <c r="F73" s="117"/>
      <c r="G73" s="118"/>
      <c r="H73" s="118"/>
      <c r="I73" s="119"/>
    </row>
    <row r="104" spans="3:3" x14ac:dyDescent="0.2">
      <c r="C104" t="s">
        <v>95</v>
      </c>
    </row>
  </sheetData>
  <mergeCells count="6">
    <mergeCell ref="H22:I22"/>
    <mergeCell ref="A1:B1"/>
    <mergeCell ref="A2:B2"/>
    <mergeCell ref="G2:I2"/>
    <mergeCell ref="E2:F2"/>
    <mergeCell ref="C1:F1"/>
  </mergeCells>
  <phoneticPr fontId="0" type="noConversion"/>
  <printOptions horizontalCentered="1"/>
  <pageMargins left="7.874015748031496E-2" right="7.874015748031496E-2" top="0.19685039370078741" bottom="0.27559055118110237" header="0.19685039370078741" footer="3.937007874015748E-2"/>
  <pageSetup paperSize="9" orientation="portrait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outlinePr summaryBelow="0"/>
    <pageSetUpPr fitToPage="1"/>
  </sheetPr>
  <dimension ref="A1:CP158"/>
  <sheetViews>
    <sheetView showGridLines="0" showZeros="0" view="pageBreakPreview" topLeftCell="B1" zoomScale="140" zoomScaleNormal="100" zoomScaleSheetLayoutView="140" workbookViewId="0">
      <pane ySplit="6" topLeftCell="A19" activePane="bottomLeft" state="frozen"/>
      <selection activeCell="F2" sqref="F2"/>
      <selection pane="bottomLeft" activeCell="K7" sqref="K7:L13"/>
    </sheetView>
  </sheetViews>
  <sheetFormatPr defaultRowHeight="12.75" outlineLevelRow="1" x14ac:dyDescent="0.2"/>
  <cols>
    <col min="1" max="1" width="3.7109375" style="125" customWidth="1"/>
    <col min="2" max="2" width="10.42578125" style="125" customWidth="1"/>
    <col min="3" max="3" width="49.140625" style="125" customWidth="1"/>
    <col min="4" max="4" width="4.42578125" style="131" customWidth="1"/>
    <col min="5" max="5" width="7.7109375" style="127" customWidth="1"/>
    <col min="6" max="6" width="11.140625" style="125" customWidth="1"/>
    <col min="7" max="7" width="15.7109375" style="125" customWidth="1"/>
    <col min="8" max="8" width="11.85546875" style="125" customWidth="1"/>
    <col min="9" max="9" width="15" style="125" customWidth="1"/>
    <col min="10" max="10" width="34.5703125" style="125" customWidth="1"/>
    <col min="11" max="11" width="13" style="125" customWidth="1"/>
    <col min="12" max="12" width="10.85546875" style="125" customWidth="1"/>
    <col min="13" max="16384" width="9.140625" style="125"/>
  </cols>
  <sheetData>
    <row r="1" spans="1:70" ht="15.75" x14ac:dyDescent="0.2">
      <c r="A1" s="242" t="s">
        <v>144</v>
      </c>
      <c r="B1" s="242"/>
      <c r="C1" s="242"/>
      <c r="D1" s="242"/>
      <c r="E1" s="242"/>
      <c r="F1" s="242"/>
      <c r="G1" s="242"/>
    </row>
    <row r="2" spans="1:70" ht="14.25" customHeight="1" thickBot="1" x14ac:dyDescent="0.25">
      <c r="A2" s="138"/>
      <c r="B2" s="139"/>
      <c r="C2" s="140"/>
      <c r="D2" s="141"/>
      <c r="E2" s="142"/>
      <c r="F2" s="140"/>
      <c r="G2" s="140"/>
    </row>
    <row r="3" spans="1:70" ht="13.5" thickTop="1" x14ac:dyDescent="0.2">
      <c r="A3" s="243" t="s">
        <v>46</v>
      </c>
      <c r="B3" s="244"/>
      <c r="C3" s="157" t="str">
        <f>Rekapitulace!C1</f>
        <v>Připojení pavilonu G na centrální zdroj chladu</v>
      </c>
      <c r="D3" s="250" t="str">
        <f>Zařazení</f>
        <v>Rozpočet</v>
      </c>
      <c r="E3" s="251"/>
      <c r="F3" s="134" t="str">
        <f>soustava</f>
        <v>01, vlastní cenová soustava</v>
      </c>
      <c r="G3" s="143"/>
      <c r="H3" s="238" t="s">
        <v>145</v>
      </c>
      <c r="I3" s="240"/>
      <c r="J3" s="238" t="s">
        <v>347</v>
      </c>
    </row>
    <row r="4" spans="1:70" ht="13.5" thickBot="1" x14ac:dyDescent="0.25">
      <c r="A4" s="245" t="s">
        <v>47</v>
      </c>
      <c r="B4" s="246"/>
      <c r="C4" s="151" t="str">
        <f>Rekapitulace!C2</f>
        <v>Nemocnice Jihlava</v>
      </c>
      <c r="D4" s="247" t="str">
        <f>Profese</f>
        <v>D1.01.4b-00_Předběžný rozpočet</v>
      </c>
      <c r="E4" s="248"/>
      <c r="F4" s="248"/>
      <c r="G4" s="249"/>
      <c r="H4" s="239"/>
      <c r="I4" s="241"/>
      <c r="J4" s="239"/>
    </row>
    <row r="5" spans="1:70" ht="13.5" thickTop="1" x14ac:dyDescent="0.2">
      <c r="A5" s="144"/>
      <c r="B5" s="138"/>
      <c r="C5" s="138"/>
      <c r="D5" s="145"/>
      <c r="E5" s="146"/>
      <c r="F5" s="138"/>
      <c r="G5" s="138"/>
      <c r="J5" s="186"/>
    </row>
    <row r="6" spans="1:70" x14ac:dyDescent="0.2">
      <c r="A6" s="152" t="s">
        <v>60</v>
      </c>
      <c r="B6" s="147" t="s">
        <v>142</v>
      </c>
      <c r="C6" s="147" t="s">
        <v>61</v>
      </c>
      <c r="D6" s="147" t="s">
        <v>62</v>
      </c>
      <c r="E6" s="147" t="s">
        <v>63</v>
      </c>
      <c r="F6" s="147" t="s">
        <v>64</v>
      </c>
      <c r="G6" s="147" t="s">
        <v>65</v>
      </c>
      <c r="H6" s="147" t="s">
        <v>140</v>
      </c>
      <c r="I6" s="194" t="s">
        <v>141</v>
      </c>
      <c r="J6" s="147"/>
    </row>
    <row r="7" spans="1:70" x14ac:dyDescent="0.2">
      <c r="A7" s="176" t="s">
        <v>66</v>
      </c>
      <c r="B7" s="177" t="s">
        <v>69</v>
      </c>
      <c r="C7" s="178" t="s">
        <v>70</v>
      </c>
      <c r="D7" s="172"/>
      <c r="E7" s="179"/>
      <c r="F7" s="179"/>
      <c r="G7" s="180"/>
      <c r="H7" s="186"/>
      <c r="I7" s="195"/>
      <c r="J7" s="186"/>
      <c r="L7" s="131"/>
      <c r="M7" s="131" t="s">
        <v>192</v>
      </c>
    </row>
    <row r="8" spans="1:70" ht="33.75" outlineLevel="1" x14ac:dyDescent="0.2">
      <c r="A8" s="161">
        <v>1</v>
      </c>
      <c r="B8" s="162" t="s">
        <v>211</v>
      </c>
      <c r="C8" s="133" t="s">
        <v>340</v>
      </c>
      <c r="D8" s="163" t="s">
        <v>235</v>
      </c>
      <c r="E8" s="164">
        <f>E40*1.4</f>
        <v>70.98</v>
      </c>
      <c r="F8" s="205"/>
      <c r="G8" s="207">
        <f t="shared" ref="G8:G17" si="0">E8*F8</f>
        <v>0</v>
      </c>
      <c r="H8" s="166"/>
      <c r="I8" s="196"/>
      <c r="J8" s="199" t="s">
        <v>349</v>
      </c>
      <c r="L8" s="184"/>
      <c r="M8" s="184">
        <v>2.5000000000000001E-2</v>
      </c>
      <c r="N8" s="160" t="s">
        <v>237</v>
      </c>
      <c r="O8" s="160" t="s">
        <v>238</v>
      </c>
      <c r="BQ8" s="182"/>
      <c r="BR8" s="182"/>
    </row>
    <row r="9" spans="1:70" ht="33.75" outlineLevel="1" x14ac:dyDescent="0.2">
      <c r="A9" s="161">
        <f>IF(ISNUMBER(A8),A8+1,IF(ISNUMBER(A7),A7+1,IF(ISNUMBER(A6),A6+1,IF(ISNUMBER(A5),A5+1,IF(ISNUMBER(A4),A4+1,IF(ISNUMBER(A3),A3+1,IF(ISNUMBER(#REF!),#REF!+1,0)))))))</f>
        <v>2</v>
      </c>
      <c r="B9" s="162" t="s">
        <v>212</v>
      </c>
      <c r="C9" s="133" t="s">
        <v>239</v>
      </c>
      <c r="D9" s="163" t="s">
        <v>235</v>
      </c>
      <c r="E9" s="164">
        <f>E41*1.4</f>
        <v>125.58</v>
      </c>
      <c r="F9" s="205"/>
      <c r="G9" s="207">
        <f t="shared" si="0"/>
        <v>0</v>
      </c>
      <c r="H9" s="166"/>
      <c r="I9" s="196"/>
      <c r="J9" s="166"/>
      <c r="L9" s="184"/>
      <c r="M9" s="184">
        <v>2.5000000000000001E-2</v>
      </c>
      <c r="N9" s="160" t="s">
        <v>240</v>
      </c>
      <c r="O9" s="160" t="s">
        <v>238</v>
      </c>
      <c r="BQ9" s="182"/>
      <c r="BR9" s="182"/>
    </row>
    <row r="10" spans="1:70" ht="33.75" outlineLevel="1" x14ac:dyDescent="0.2">
      <c r="A10" s="161">
        <f>IF(ISNUMBER(A9),A9+1,IF(ISNUMBER(A8),A8+1,IF(ISNUMBER(A7),A7+1,IF(ISNUMBER(A6),A6+1,IF(ISNUMBER(A5),A5+1,IF(ISNUMBER(A4),A4+1,IF(ISNUMBER(#REF!),#REF!+1,0)))))))</f>
        <v>3</v>
      </c>
      <c r="B10" s="162" t="s">
        <v>213</v>
      </c>
      <c r="C10" s="133" t="s">
        <v>241</v>
      </c>
      <c r="D10" s="163" t="s">
        <v>235</v>
      </c>
      <c r="E10" s="164">
        <f>E42*1.4</f>
        <v>49.14</v>
      </c>
      <c r="F10" s="205"/>
      <c r="G10" s="207">
        <f t="shared" si="0"/>
        <v>0</v>
      </c>
      <c r="H10" s="166"/>
      <c r="I10" s="196"/>
      <c r="J10" s="166"/>
      <c r="L10" s="184"/>
      <c r="M10" s="184">
        <v>2.5000000000000001E-2</v>
      </c>
      <c r="N10" s="160" t="s">
        <v>242</v>
      </c>
      <c r="O10" s="160" t="s">
        <v>238</v>
      </c>
      <c r="BQ10" s="182"/>
      <c r="BR10" s="182"/>
    </row>
    <row r="11" spans="1:70" ht="33.75" outlineLevel="1" x14ac:dyDescent="0.2">
      <c r="A11" s="161">
        <f>IF(ISNUMBER(A10),A10+1,IF(ISNUMBER(A9),A9+1,IF(ISNUMBER(A8),A8+1,IF(ISNUMBER(A7),A7+1,IF(ISNUMBER(A6),A6+1,IF(ISNUMBER(A5),A5+1,IF(ISNUMBER(#REF!),#REF!+1,0)))))))</f>
        <v>4</v>
      </c>
      <c r="B11" s="162" t="s">
        <v>214</v>
      </c>
      <c r="C11" s="133" t="s">
        <v>243</v>
      </c>
      <c r="D11" s="163" t="s">
        <v>235</v>
      </c>
      <c r="E11" s="164">
        <f>E43*1.3</f>
        <v>10.66</v>
      </c>
      <c r="F11" s="205"/>
      <c r="G11" s="207">
        <f t="shared" si="0"/>
        <v>0</v>
      </c>
      <c r="H11" s="166"/>
      <c r="I11" s="196"/>
      <c r="J11" s="166"/>
      <c r="L11" s="184"/>
      <c r="M11" s="184">
        <v>3.2000000000000001E-2</v>
      </c>
      <c r="N11" s="160" t="s">
        <v>244</v>
      </c>
      <c r="O11" s="160" t="s">
        <v>238</v>
      </c>
      <c r="BQ11" s="182"/>
      <c r="BR11" s="182"/>
    </row>
    <row r="12" spans="1:70" ht="33.75" outlineLevel="1" x14ac:dyDescent="0.2">
      <c r="A12" s="161">
        <f>IF(ISNUMBER(A11),A11+1,IF(ISNUMBER(A10),A10+1,IF(ISNUMBER(A9),A9+1,IF(ISNUMBER(A8),A8+1,IF(ISNUMBER(A7),A7+1,IF(ISNUMBER(A6),A6+1,IF(ISNUMBER(#REF!),#REF!+1,0)))))))</f>
        <v>5</v>
      </c>
      <c r="B12" s="162" t="s">
        <v>279</v>
      </c>
      <c r="C12" s="133" t="s">
        <v>341</v>
      </c>
      <c r="D12" s="163" t="s">
        <v>235</v>
      </c>
      <c r="E12" s="164">
        <f>E44*1.3</f>
        <v>273.26</v>
      </c>
      <c r="F12" s="205"/>
      <c r="G12" s="207">
        <f>E12*F12</f>
        <v>0</v>
      </c>
      <c r="H12" s="166"/>
      <c r="I12" s="196"/>
      <c r="J12" s="166"/>
      <c r="L12" s="184"/>
      <c r="M12" s="184">
        <v>3.2000000000000001E-2</v>
      </c>
      <c r="N12" s="160" t="s">
        <v>244</v>
      </c>
      <c r="O12" s="160" t="s">
        <v>238</v>
      </c>
      <c r="BQ12" s="182"/>
      <c r="BR12" s="182"/>
    </row>
    <row r="13" spans="1:70" ht="22.5" outlineLevel="1" x14ac:dyDescent="0.2">
      <c r="A13" s="161">
        <f>IF(ISNUMBER(A12),A12+1,IF(ISNUMBER(A11),A11+1,IF(ISNUMBER(A10),A10+1,IF(ISNUMBER(A9),A9+1,IF(ISNUMBER(A8),A8+1,IF(ISNUMBER(A7),A7+1,IF(ISNUMBER(#REF!),#REF!+1,0)))))))</f>
        <v>6</v>
      </c>
      <c r="B13" s="162" t="s">
        <v>215</v>
      </c>
      <c r="C13" s="133" t="s">
        <v>264</v>
      </c>
      <c r="D13" s="163" t="s">
        <v>168</v>
      </c>
      <c r="E13" s="164">
        <f>(E8+E9+E10+E11)*0.5</f>
        <v>128.18</v>
      </c>
      <c r="F13" s="205"/>
      <c r="G13" s="207">
        <f t="shared" si="0"/>
        <v>0</v>
      </c>
      <c r="H13" s="166"/>
      <c r="I13" s="196"/>
      <c r="J13" s="166"/>
      <c r="L13" s="184"/>
      <c r="M13" s="184"/>
      <c r="N13" s="160"/>
      <c r="O13" s="160"/>
      <c r="BQ13" s="182"/>
      <c r="BR13" s="182"/>
    </row>
    <row r="14" spans="1:70" ht="22.5" outlineLevel="1" x14ac:dyDescent="0.2">
      <c r="A14" s="161">
        <f>IF(ISNUMBER(A13),A13+1,IF(ISNUMBER(A12),A12+1,IF(ISNUMBER(A11),A11+1,IF(ISNUMBER(A10),A10+1,IF(ISNUMBER(A9),A9+1,IF(ISNUMBER(A8),A8+1,IF(ISNUMBER(#REF!),#REF!+1,0)))))))</f>
        <v>7</v>
      </c>
      <c r="B14" s="162" t="s">
        <v>216</v>
      </c>
      <c r="C14" s="133" t="s">
        <v>348</v>
      </c>
      <c r="D14" s="163" t="s">
        <v>67</v>
      </c>
      <c r="E14" s="164">
        <f>CEILING(E40/2,1)</f>
        <v>26</v>
      </c>
      <c r="F14" s="205"/>
      <c r="G14" s="207">
        <f t="shared" si="0"/>
        <v>0</v>
      </c>
      <c r="H14" s="166" t="s">
        <v>236</v>
      </c>
      <c r="I14" s="196" t="s">
        <v>256</v>
      </c>
      <c r="J14" s="199" t="s">
        <v>350</v>
      </c>
      <c r="L14" s="184"/>
      <c r="N14" s="160"/>
      <c r="O14" s="160"/>
      <c r="BQ14" s="182"/>
      <c r="BR14" s="182"/>
    </row>
    <row r="15" spans="1:70" outlineLevel="1" x14ac:dyDescent="0.2">
      <c r="A15" s="161">
        <f>IF(ISNUMBER(A14),A14+1,IF(ISNUMBER(A13),A13+1,IF(ISNUMBER(A12),A12+1,IF(ISNUMBER(A11),A11+1,IF(ISNUMBER(A10),A10+1,IF(ISNUMBER(A9),A9+1,IF(ISNUMBER(#REF!),#REF!+1,0)))))))</f>
        <v>8</v>
      </c>
      <c r="B15" s="162" t="s">
        <v>217</v>
      </c>
      <c r="C15" s="133" t="s">
        <v>245</v>
      </c>
      <c r="D15" s="163" t="s">
        <v>67</v>
      </c>
      <c r="E15" s="164">
        <f>CEILING(E41/2,1)</f>
        <v>45</v>
      </c>
      <c r="F15" s="205"/>
      <c r="G15" s="207">
        <f t="shared" si="0"/>
        <v>0</v>
      </c>
      <c r="H15" s="166" t="s">
        <v>236</v>
      </c>
      <c r="I15" s="196" t="s">
        <v>256</v>
      </c>
      <c r="J15" s="166"/>
      <c r="L15" s="184"/>
      <c r="N15" s="160"/>
      <c r="O15" s="160"/>
      <c r="BQ15" s="182"/>
      <c r="BR15" s="182"/>
    </row>
    <row r="16" spans="1:70" outlineLevel="1" x14ac:dyDescent="0.2">
      <c r="A16" s="161">
        <f>IF(ISNUMBER(A15),A15+1,IF(ISNUMBER(A14),A14+1,IF(ISNUMBER(A13),A13+1,IF(ISNUMBER(A12),A12+1,IF(ISNUMBER(A11),A11+1,IF(ISNUMBER(A10),A10+1,IF(ISNUMBER(#REF!),#REF!+1,0)))))))</f>
        <v>9</v>
      </c>
      <c r="B16" s="162" t="s">
        <v>218</v>
      </c>
      <c r="C16" s="133" t="s">
        <v>246</v>
      </c>
      <c r="D16" s="163" t="s">
        <v>67</v>
      </c>
      <c r="E16" s="164">
        <f>CEILING(E42/4,1)</f>
        <v>9</v>
      </c>
      <c r="F16" s="205"/>
      <c r="G16" s="207">
        <f t="shared" si="0"/>
        <v>0</v>
      </c>
      <c r="H16" s="166" t="s">
        <v>236</v>
      </c>
      <c r="I16" s="196" t="s">
        <v>256</v>
      </c>
      <c r="J16" s="166"/>
      <c r="L16" s="184"/>
      <c r="N16" s="160"/>
      <c r="O16" s="160"/>
      <c r="BQ16" s="182"/>
      <c r="BR16" s="182"/>
    </row>
    <row r="17" spans="1:94" outlineLevel="1" x14ac:dyDescent="0.2">
      <c r="A17" s="161">
        <f>IF(ISNUMBER(A16),A16+1,IF(ISNUMBER(A15),A15+1,IF(ISNUMBER(A14),A14+1,IF(ISNUMBER(A13),A13+1,IF(ISNUMBER(A12),A12+1,IF(ISNUMBER(A11),A11+1,IF(ISNUMBER(#REF!),#REF!+1,0)))))))</f>
        <v>10</v>
      </c>
      <c r="B17" s="162" t="s">
        <v>169</v>
      </c>
      <c r="C17" s="133" t="s">
        <v>247</v>
      </c>
      <c r="D17" s="163" t="s">
        <v>67</v>
      </c>
      <c r="E17" s="164">
        <f>CEILING(E43/2.5,1)</f>
        <v>4</v>
      </c>
      <c r="F17" s="205"/>
      <c r="G17" s="207">
        <f t="shared" si="0"/>
        <v>0</v>
      </c>
      <c r="H17" s="166" t="s">
        <v>236</v>
      </c>
      <c r="I17" s="196" t="s">
        <v>256</v>
      </c>
      <c r="J17" s="166"/>
      <c r="L17" s="184"/>
      <c r="N17" s="160"/>
      <c r="O17" s="160"/>
      <c r="BQ17" s="182"/>
      <c r="BR17" s="182"/>
    </row>
    <row r="18" spans="1:94" outlineLevel="1" x14ac:dyDescent="0.2">
      <c r="A18" s="161">
        <f>IF(ISNUMBER(A17),A17+1,IF(ISNUMBER(A16),A16+1,IF(ISNUMBER(A15),A15+1,IF(ISNUMBER(A14),A14+1,IF(ISNUMBER(A13),A13+1,IF(ISNUMBER(A12),A12+1,IF(ISNUMBER(#REF!),#REF!+1,0)))))))</f>
        <v>11</v>
      </c>
      <c r="B18" s="162" t="s">
        <v>189</v>
      </c>
      <c r="C18" s="133" t="s">
        <v>314</v>
      </c>
      <c r="D18" s="163" t="s">
        <v>67</v>
      </c>
      <c r="E18" s="164">
        <f>CEILING(E44/4.5,1)</f>
        <v>47</v>
      </c>
      <c r="F18" s="205"/>
      <c r="G18" s="207">
        <f>E18*F18</f>
        <v>0</v>
      </c>
      <c r="H18" s="166" t="s">
        <v>236</v>
      </c>
      <c r="I18" s="196" t="s">
        <v>256</v>
      </c>
      <c r="J18" s="166"/>
      <c r="L18" s="184"/>
      <c r="N18" s="160"/>
      <c r="O18" s="160"/>
      <c r="BQ18" s="182"/>
      <c r="BR18" s="182"/>
    </row>
    <row r="19" spans="1:94" ht="22.5" outlineLevel="1" x14ac:dyDescent="0.2">
      <c r="A19" s="161">
        <f>IF(ISNUMBER(A18),A18+1,IF(ISNUMBER(A17),A17+1,IF(ISNUMBER(A16),A16+1,IF(ISNUMBER(A15),A15+1,IF(ISNUMBER(A14),A14+1,IF(ISNUMBER(A13),A13+1,IF(ISNUMBER(#REF!),#REF!+1,0)))))))</f>
        <v>12</v>
      </c>
      <c r="B19" s="162" t="s">
        <v>280</v>
      </c>
      <c r="C19" s="133" t="s">
        <v>185</v>
      </c>
      <c r="D19" s="163" t="s">
        <v>71</v>
      </c>
      <c r="E19" s="164">
        <v>15</v>
      </c>
      <c r="F19" s="205"/>
      <c r="G19" s="207">
        <f t="shared" ref="G19:G24" si="1">E19*F19</f>
        <v>0</v>
      </c>
      <c r="H19" s="166"/>
      <c r="I19" s="196"/>
      <c r="J19" s="166"/>
      <c r="L19" s="184"/>
      <c r="BQ19" s="182"/>
      <c r="BR19" s="182"/>
    </row>
    <row r="20" spans="1:94" ht="33.75" outlineLevel="1" x14ac:dyDescent="0.2">
      <c r="A20" s="161">
        <f>IF(ISNUMBER(A19),A19+1,IF(ISNUMBER(A18),A18+1,IF(ISNUMBER(A17),A17+1,IF(ISNUMBER(A16),A16+1,IF(ISNUMBER(A15),A15+1,IF(ISNUMBER(A14),A14+1,IF(ISNUMBER(#REF!),#REF!+1,0)))))))</f>
        <v>13</v>
      </c>
      <c r="B20" s="162" t="s">
        <v>281</v>
      </c>
      <c r="C20" s="133" t="s">
        <v>167</v>
      </c>
      <c r="D20" s="163" t="s">
        <v>168</v>
      </c>
      <c r="E20" s="164">
        <v>10</v>
      </c>
      <c r="F20" s="205"/>
      <c r="G20" s="207">
        <f t="shared" si="1"/>
        <v>0</v>
      </c>
      <c r="H20" s="166"/>
      <c r="I20" s="196"/>
      <c r="J20" s="166"/>
      <c r="L20" s="184"/>
      <c r="BQ20" s="182"/>
      <c r="BR20" s="182"/>
    </row>
    <row r="21" spans="1:94" outlineLevel="1" x14ac:dyDescent="0.2">
      <c r="A21" s="161">
        <f>IF(ISNUMBER(A20),A20+1,IF(ISNUMBER(A19),A19+1,IF(ISNUMBER(A18),A18+1,IF(ISNUMBER(A17),A17+1,IF(ISNUMBER(A16),A16+1,IF(ISNUMBER(A15),A15+1,IF(ISNUMBER(#REF!),#REF!+1,0)))))))</f>
        <v>14</v>
      </c>
      <c r="B21" s="162" t="s">
        <v>282</v>
      </c>
      <c r="C21" s="133" t="s">
        <v>186</v>
      </c>
      <c r="D21" s="163" t="s">
        <v>87</v>
      </c>
      <c r="E21" s="164">
        <v>15</v>
      </c>
      <c r="F21" s="206"/>
      <c r="G21" s="208">
        <f t="shared" si="1"/>
        <v>0</v>
      </c>
      <c r="H21" s="166"/>
      <c r="I21" s="196"/>
      <c r="J21" s="166"/>
      <c r="L21" s="183"/>
      <c r="BQ21" s="182"/>
      <c r="BR21" s="182"/>
    </row>
    <row r="22" spans="1:94" outlineLevel="1" x14ac:dyDescent="0.2">
      <c r="A22" s="161">
        <f>IF(ISNUMBER(A21),A21+1,IF(ISNUMBER(A20),A20+1,IF(ISNUMBER(A19),A19+1,IF(ISNUMBER(A18),A18+1,IF(ISNUMBER(A17),A17+1,IF(ISNUMBER(A16),A16+1,IF(ISNUMBER(#REF!),#REF!+1,0)))))))</f>
        <v>15</v>
      </c>
      <c r="B22" s="162" t="s">
        <v>283</v>
      </c>
      <c r="C22" s="133" t="s">
        <v>143</v>
      </c>
      <c r="D22" s="163" t="s">
        <v>67</v>
      </c>
      <c r="E22" s="164">
        <v>20</v>
      </c>
      <c r="F22" s="205"/>
      <c r="G22" s="207">
        <f t="shared" si="1"/>
        <v>0</v>
      </c>
      <c r="H22" s="166"/>
      <c r="I22" s="196"/>
      <c r="J22" s="166"/>
      <c r="BQ22" s="182"/>
      <c r="BR22" s="182"/>
    </row>
    <row r="23" spans="1:94" outlineLevel="1" x14ac:dyDescent="0.2">
      <c r="A23" s="161">
        <f>IF(ISNUMBER(A22),A22+1,IF(ISNUMBER(A21),A21+1,IF(ISNUMBER(A20),A20+1,IF(ISNUMBER(A19),A19+1,IF(ISNUMBER(A18),A18+1,IF(ISNUMBER(A17),A17+1,IF(ISNUMBER(#REF!),#REF!+1,0)))))))</f>
        <v>16</v>
      </c>
      <c r="B23" s="162" t="s">
        <v>321</v>
      </c>
      <c r="C23" s="133" t="s">
        <v>150</v>
      </c>
      <c r="D23" s="163" t="s">
        <v>73</v>
      </c>
      <c r="E23" s="164">
        <v>1</v>
      </c>
      <c r="F23" s="205"/>
      <c r="G23" s="207">
        <f t="shared" si="1"/>
        <v>0</v>
      </c>
      <c r="H23" s="166"/>
      <c r="I23" s="196"/>
      <c r="J23" s="166" t="s">
        <v>352</v>
      </c>
      <c r="BQ23" s="182"/>
      <c r="BR23" s="182"/>
    </row>
    <row r="24" spans="1:94" outlineLevel="1" x14ac:dyDescent="0.2">
      <c r="A24" s="161">
        <f>IF(ISNUMBER(A23),A23+1,IF(ISNUMBER(A22),A22+1,IF(ISNUMBER(A21),A21+1,IF(ISNUMBER(A20),A20+1,IF(ISNUMBER(A19),A19+1,IF(ISNUMBER(A18),A18+1,IF(ISNUMBER(#REF!),#REF!+1,0)))))))</f>
        <v>17</v>
      </c>
      <c r="B24" s="162" t="s">
        <v>322</v>
      </c>
      <c r="C24" s="133" t="s">
        <v>191</v>
      </c>
      <c r="D24" s="163" t="s">
        <v>190</v>
      </c>
      <c r="E24" s="164">
        <f>SUM(K8:K11)/1000+100/1000</f>
        <v>0.1</v>
      </c>
      <c r="F24" s="205"/>
      <c r="G24" s="207">
        <f t="shared" si="1"/>
        <v>0</v>
      </c>
      <c r="H24" s="166"/>
      <c r="I24" s="196"/>
      <c r="J24" s="166"/>
      <c r="AP24" s="125">
        <v>2</v>
      </c>
      <c r="AQ24" s="125">
        <f>IF(AP24=1,G24,0)</f>
        <v>0</v>
      </c>
      <c r="AR24" s="125">
        <f>IF(AP24=2,G24,0)</f>
        <v>0</v>
      </c>
      <c r="AS24" s="125">
        <f>IF(AP24=3,G24,0)</f>
        <v>0</v>
      </c>
      <c r="AT24" s="125">
        <f>IF(AP24=4,G24,0)</f>
        <v>0</v>
      </c>
      <c r="AU24" s="125">
        <f>IF(AP24=5,G24,0)</f>
        <v>0</v>
      </c>
      <c r="BQ24" s="182">
        <v>7</v>
      </c>
      <c r="BR24" s="182">
        <v>1002</v>
      </c>
      <c r="CP24" s="125">
        <v>0</v>
      </c>
    </row>
    <row r="25" spans="1:94" outlineLevel="1" x14ac:dyDescent="0.2">
      <c r="A25" s="161"/>
      <c r="B25" s="170" t="s">
        <v>68</v>
      </c>
      <c r="C25" s="171" t="s">
        <v>96</v>
      </c>
      <c r="D25" s="172"/>
      <c r="E25" s="173"/>
      <c r="F25" s="174"/>
      <c r="G25" s="175">
        <f>SUM(G7:G24)</f>
        <v>0</v>
      </c>
      <c r="H25" s="166"/>
      <c r="I25" s="196"/>
      <c r="J25" s="166"/>
      <c r="L25" s="185"/>
      <c r="AQ25" s="169">
        <f>SUM(AQ7:AQ24)</f>
        <v>0</v>
      </c>
      <c r="AR25" s="169">
        <f>SUM(AR7:AR24)</f>
        <v>0</v>
      </c>
      <c r="AS25" s="169">
        <f>SUM(AS7:AS24)</f>
        <v>0</v>
      </c>
      <c r="AT25" s="169">
        <f>SUM(AT7:AT24)</f>
        <v>0</v>
      </c>
      <c r="AU25" s="169">
        <f>SUM(AU7:AU24)</f>
        <v>0</v>
      </c>
    </row>
    <row r="26" spans="1:94" x14ac:dyDescent="0.2">
      <c r="A26" s="176" t="s">
        <v>66</v>
      </c>
      <c r="B26" s="177" t="s">
        <v>75</v>
      </c>
      <c r="C26" s="178" t="s">
        <v>76</v>
      </c>
      <c r="D26" s="172"/>
      <c r="E26" s="179"/>
      <c r="F26" s="179"/>
      <c r="G26" s="180"/>
      <c r="H26" s="166"/>
      <c r="I26" s="196"/>
      <c r="J26" s="166"/>
      <c r="AP26" s="125">
        <v>2</v>
      </c>
      <c r="AQ26" s="125">
        <f>IF(AP26=1,G27,0)</f>
        <v>0</v>
      </c>
      <c r="AR26" s="125">
        <f>IF(AP26=2,G27,0)</f>
        <v>0</v>
      </c>
      <c r="AS26" s="125">
        <f>IF(AP26=3,G27,0)</f>
        <v>0</v>
      </c>
      <c r="AT26" s="125">
        <f>IF(AP26=4,G27,0)</f>
        <v>0</v>
      </c>
      <c r="AU26" s="125">
        <f>IF(AP26=5,G27,0)</f>
        <v>0</v>
      </c>
      <c r="BQ26" s="125">
        <v>1</v>
      </c>
      <c r="BR26" s="125">
        <v>7</v>
      </c>
      <c r="CP26" s="125">
        <v>1.1299999999999999E-3</v>
      </c>
    </row>
    <row r="27" spans="1:94" outlineLevel="1" x14ac:dyDescent="0.2">
      <c r="A27" s="161">
        <f>IF(ISNUMBER(A26),A26+1,IF(ISNUMBER(#REF!),#REF!+1,IF(ISNUMBER(#REF!),#REF!+1,IF(ISNUMBER(A25),A25+1,IF(ISNUMBER(A24),A24+1,IF(ISNUMBER(A23),A23+1,IF(ISNUMBER(#REF!),#REF!+1,0)))))))</f>
        <v>18</v>
      </c>
      <c r="B27" s="162" t="s">
        <v>90</v>
      </c>
      <c r="C27" s="133" t="s">
        <v>77</v>
      </c>
      <c r="D27" s="163" t="s">
        <v>73</v>
      </c>
      <c r="E27" s="164">
        <v>12</v>
      </c>
      <c r="F27" s="205"/>
      <c r="G27" s="207">
        <f>E27*F27</f>
        <v>0</v>
      </c>
      <c r="H27" s="166"/>
      <c r="I27" s="196"/>
      <c r="J27" s="166"/>
    </row>
    <row r="28" spans="1:94" s="188" customFormat="1" ht="56.25" outlineLevel="1" x14ac:dyDescent="0.2">
      <c r="A28" s="161">
        <f>IF(ISNUMBER(A27),A27+1,IF(ISNUMBER(A26),A26+1,IF(ISNUMBER(#REF!),#REF!+1,IF(ISNUMBER(#REF!),#REF!+1,IF(ISNUMBER(A25),A25+1,IF(ISNUMBER(A24),A24+1,IF(ISNUMBER(#REF!),#REF!+1,0)))))))</f>
        <v>19</v>
      </c>
      <c r="B28" s="162" t="s">
        <v>284</v>
      </c>
      <c r="C28" s="133" t="s">
        <v>311</v>
      </c>
      <c r="D28" s="163" t="s">
        <v>71</v>
      </c>
      <c r="E28" s="164">
        <v>1</v>
      </c>
      <c r="F28" s="205"/>
      <c r="G28" s="207">
        <f>E28*F28</f>
        <v>0</v>
      </c>
      <c r="H28" s="166" t="s">
        <v>170</v>
      </c>
      <c r="I28" s="196" t="s">
        <v>259</v>
      </c>
      <c r="J28" s="199" t="s">
        <v>353</v>
      </c>
      <c r="K28" s="125"/>
    </row>
    <row r="29" spans="1:94" s="188" customFormat="1" ht="22.5" outlineLevel="1" x14ac:dyDescent="0.2">
      <c r="A29" s="161">
        <f>IF(ISNUMBER(A28),A28+1,IF(ISNUMBER(A27),A27+1,IF(ISNUMBER(A26),A26+1,IF(ISNUMBER(#REF!),#REF!+1,IF(ISNUMBER(#REF!),#REF!+1,IF(ISNUMBER(A25),A25+1,IF(ISNUMBER(#REF!),#REF!+1,0)))))))</f>
        <v>20</v>
      </c>
      <c r="B29" s="162" t="s">
        <v>285</v>
      </c>
      <c r="C29" s="133" t="s">
        <v>312</v>
      </c>
      <c r="D29" s="163" t="s">
        <v>71</v>
      </c>
      <c r="E29" s="164">
        <v>1</v>
      </c>
      <c r="F29" s="205"/>
      <c r="G29" s="207">
        <f>E29*F29</f>
        <v>0</v>
      </c>
      <c r="H29" s="166" t="s">
        <v>170</v>
      </c>
      <c r="I29" s="196" t="s">
        <v>313</v>
      </c>
      <c r="J29" s="166" t="s">
        <v>354</v>
      </c>
      <c r="K29" s="125"/>
    </row>
    <row r="30" spans="1:94" s="188" customFormat="1" ht="33.75" outlineLevel="1" x14ac:dyDescent="0.2">
      <c r="A30" s="161">
        <f>IF(ISNUMBER(A29),A29+1,IF(ISNUMBER(A28),A28+1,IF(ISNUMBER(A27),A27+1,IF(ISNUMBER(A26),A26+1,IF(ISNUMBER(#REF!),#REF!+1,IF(ISNUMBER(#REF!),#REF!+1,IF(ISNUMBER(#REF!),#REF!+1,0)))))))</f>
        <v>21</v>
      </c>
      <c r="B30" s="162" t="s">
        <v>286</v>
      </c>
      <c r="C30" s="133" t="s">
        <v>265</v>
      </c>
      <c r="D30" s="163" t="s">
        <v>71</v>
      </c>
      <c r="E30" s="164">
        <v>1</v>
      </c>
      <c r="F30" s="205"/>
      <c r="G30" s="207">
        <f>E30*F30</f>
        <v>0</v>
      </c>
      <c r="H30" s="193" t="s">
        <v>266</v>
      </c>
      <c r="I30" s="197" t="s">
        <v>267</v>
      </c>
      <c r="J30" s="193"/>
      <c r="K30" s="125"/>
    </row>
    <row r="31" spans="1:94" s="188" customFormat="1" ht="33.75" outlineLevel="1" x14ac:dyDescent="0.2">
      <c r="A31" s="161">
        <f>IF(ISNUMBER(A30),A30+1,IF(ISNUMBER(A29),A29+1,IF(ISNUMBER(A28),A28+1,IF(ISNUMBER(A27),A27+1,IF(ISNUMBER(A26),A26+1,IF(ISNUMBER(#REF!),#REF!+1,IF(ISNUMBER(#REF!),#REF!+1,0)))))))</f>
        <v>22</v>
      </c>
      <c r="B31" s="162" t="s">
        <v>287</v>
      </c>
      <c r="C31" s="133" t="s">
        <v>269</v>
      </c>
      <c r="D31" s="163" t="s">
        <v>71</v>
      </c>
      <c r="E31" s="164">
        <v>1</v>
      </c>
      <c r="F31" s="205"/>
      <c r="G31" s="207">
        <f>E31*F31</f>
        <v>0</v>
      </c>
      <c r="H31" s="193" t="s">
        <v>266</v>
      </c>
      <c r="I31" s="197" t="s">
        <v>268</v>
      </c>
      <c r="J31" s="193"/>
      <c r="K31" s="125"/>
    </row>
    <row r="32" spans="1:94" ht="45" outlineLevel="1" x14ac:dyDescent="0.2">
      <c r="A32" s="161">
        <f>IF(ISNUMBER(A31),A31+1,IF(ISNUMBER(A30),A30+1,IF(ISNUMBER(A29),A29+1,IF(ISNUMBER(A28),A28+1,IF(ISNUMBER(A27),A27+1,IF(ISNUMBER(A26),A26+1,IF(ISNUMBER(#REF!),#REF!+1,0)))))))</f>
        <v>23</v>
      </c>
      <c r="B32" s="162" t="s">
        <v>221</v>
      </c>
      <c r="C32" s="133" t="s">
        <v>306</v>
      </c>
      <c r="D32" s="163" t="s">
        <v>71</v>
      </c>
      <c r="E32" s="164">
        <v>1</v>
      </c>
      <c r="F32" s="205"/>
      <c r="G32" s="207">
        <f t="shared" ref="G32:G37" si="2">E32*F32</f>
        <v>0</v>
      </c>
      <c r="H32" s="166" t="s">
        <v>161</v>
      </c>
      <c r="I32" s="196" t="s">
        <v>307</v>
      </c>
      <c r="J32" s="166"/>
      <c r="BQ32" s="182"/>
      <c r="BR32" s="182"/>
    </row>
    <row r="33" spans="1:94" outlineLevel="1" x14ac:dyDescent="0.2">
      <c r="A33" s="161">
        <f>IF(ISNUMBER(A32),A32+1,IF(ISNUMBER(A31),A31+1,IF(ISNUMBER(A30),A30+1,IF(ISNUMBER(A29),A29+1,IF(ISNUMBER(A28),A28+1,IF(ISNUMBER(A27),A27+1,IF(ISNUMBER(#REF!),#REF!+1,0)))))))</f>
        <v>24</v>
      </c>
      <c r="B33" s="162" t="s">
        <v>288</v>
      </c>
      <c r="C33" s="133" t="s">
        <v>261</v>
      </c>
      <c r="D33" s="163" t="s">
        <v>67</v>
      </c>
      <c r="E33" s="164">
        <f>E32</f>
        <v>1</v>
      </c>
      <c r="F33" s="205"/>
      <c r="G33" s="207">
        <f t="shared" si="2"/>
        <v>0</v>
      </c>
      <c r="H33" s="166"/>
      <c r="I33" s="196"/>
      <c r="J33" s="166"/>
    </row>
    <row r="34" spans="1:94" ht="33.75" outlineLevel="1" x14ac:dyDescent="0.2">
      <c r="A34" s="161">
        <f>IF(ISNUMBER(A33),A33+1,IF(ISNUMBER(A32),A32+1,IF(ISNUMBER(A31),A31+1,IF(ISNUMBER(A30),A30+1,IF(ISNUMBER(A29),A29+1,IF(ISNUMBER(A28),A28+1,IF(ISNUMBER(#REF!),#REF!+1,0)))))))</f>
        <v>25</v>
      </c>
      <c r="B34" s="162" t="s">
        <v>289</v>
      </c>
      <c r="C34" s="133" t="s">
        <v>317</v>
      </c>
      <c r="D34" s="163" t="s">
        <v>71</v>
      </c>
      <c r="E34" s="164">
        <v>1</v>
      </c>
      <c r="F34" s="205"/>
      <c r="G34" s="207">
        <f t="shared" si="2"/>
        <v>0</v>
      </c>
      <c r="H34" s="166"/>
      <c r="I34" s="196"/>
      <c r="J34" s="166"/>
    </row>
    <row r="35" spans="1:94" ht="33.75" outlineLevel="1" x14ac:dyDescent="0.2">
      <c r="A35" s="161">
        <f>IF(ISNUMBER(A34),A34+1,IF(ISNUMBER(A33),A33+1,IF(ISNUMBER(A32),A32+1,IF(ISNUMBER(A31),A31+1,IF(ISNUMBER(A30),A30+1,IF(ISNUMBER(A29),A29+1,IF(ISNUMBER(#REF!),#REF!+1,0)))))))</f>
        <v>26</v>
      </c>
      <c r="B35" s="162" t="s">
        <v>290</v>
      </c>
      <c r="C35" s="133" t="s">
        <v>316</v>
      </c>
      <c r="D35" s="163" t="s">
        <v>71</v>
      </c>
      <c r="E35" s="164">
        <v>1</v>
      </c>
      <c r="F35" s="205"/>
      <c r="G35" s="207">
        <f t="shared" si="2"/>
        <v>0</v>
      </c>
      <c r="H35" s="166"/>
      <c r="I35" s="196"/>
      <c r="J35" s="166"/>
    </row>
    <row r="36" spans="1:94" outlineLevel="1" x14ac:dyDescent="0.2">
      <c r="A36" s="161">
        <f>IF(ISNUMBER(A35),A35+1,IF(ISNUMBER(A34),A34+1,IF(ISNUMBER(A33),A33+1,IF(ISNUMBER(A32),A32+1,IF(ISNUMBER(A31),A31+1,IF(ISNUMBER(A30),A30+1,IF(ISNUMBER(#REF!),#REF!+1,0)))))))</f>
        <v>27</v>
      </c>
      <c r="B36" s="162" t="s">
        <v>291</v>
      </c>
      <c r="C36" s="133" t="s">
        <v>151</v>
      </c>
      <c r="D36" s="163" t="s">
        <v>73</v>
      </c>
      <c r="E36" s="164">
        <v>1</v>
      </c>
      <c r="F36" s="205"/>
      <c r="G36" s="207">
        <f t="shared" si="2"/>
        <v>0</v>
      </c>
      <c r="H36" s="166"/>
      <c r="I36" s="196"/>
      <c r="J36" s="166"/>
      <c r="AP36" s="125">
        <v>2</v>
      </c>
      <c r="AQ36" s="125">
        <f>IF(AP36=1,G37,0)</f>
        <v>0</v>
      </c>
      <c r="AR36" s="125">
        <f>IF(AP36=2,G37,0)</f>
        <v>0</v>
      </c>
      <c r="AS36" s="125">
        <f>IF(AP36=3,G37,0)</f>
        <v>0</v>
      </c>
      <c r="AT36" s="125">
        <f>IF(AP36=4,G37,0)</f>
        <v>0</v>
      </c>
      <c r="AU36" s="125">
        <f>IF(AP36=5,G37,0)</f>
        <v>0</v>
      </c>
      <c r="BQ36" s="182">
        <v>7</v>
      </c>
      <c r="BR36" s="182">
        <v>1002</v>
      </c>
      <c r="CP36" s="125">
        <v>0</v>
      </c>
    </row>
    <row r="37" spans="1:94" outlineLevel="1" x14ac:dyDescent="0.2">
      <c r="A37" s="161">
        <f>IF(ISNUMBER(A36),A36+1,IF(ISNUMBER(A35),A35+1,IF(ISNUMBER(A34),A34+1,IF(ISNUMBER(A33),A33+1,IF(ISNUMBER(A32),A32+1,IF(ISNUMBER(A31),A31+1,IF(ISNUMBER(#REF!),#REF!+1,0)))))))</f>
        <v>28</v>
      </c>
      <c r="B37" s="162" t="s">
        <v>222</v>
      </c>
      <c r="C37" s="133" t="s">
        <v>78</v>
      </c>
      <c r="D37" s="163" t="s">
        <v>190</v>
      </c>
      <c r="E37" s="164">
        <v>0.4</v>
      </c>
      <c r="F37" s="205"/>
      <c r="G37" s="207">
        <f t="shared" si="2"/>
        <v>0</v>
      </c>
      <c r="H37" s="166"/>
      <c r="I37" s="196"/>
      <c r="J37" s="166"/>
      <c r="AQ37" s="169">
        <f>SUM(AQ26:AQ36)</f>
        <v>0</v>
      </c>
      <c r="AR37" s="169">
        <f>SUM(AR26:AR36)</f>
        <v>0</v>
      </c>
      <c r="AS37" s="169">
        <f>SUM(AS26:AS36)</f>
        <v>0</v>
      </c>
      <c r="AT37" s="169">
        <f>SUM(AT26:AT36)</f>
        <v>0</v>
      </c>
      <c r="AU37" s="169">
        <f>SUM(AU26:AU36)</f>
        <v>0</v>
      </c>
    </row>
    <row r="38" spans="1:94" outlineLevel="1" x14ac:dyDescent="0.2">
      <c r="A38" s="161"/>
      <c r="B38" s="170" t="s">
        <v>68</v>
      </c>
      <c r="C38" s="171" t="s">
        <v>97</v>
      </c>
      <c r="D38" s="172"/>
      <c r="E38" s="173"/>
      <c r="F38" s="174">
        <f>SUM(G26:G35)</f>
        <v>0</v>
      </c>
      <c r="G38" s="175">
        <f>SUM(G26:G37)</f>
        <v>0</v>
      </c>
      <c r="H38" s="166"/>
      <c r="I38" s="196"/>
      <c r="J38" s="166"/>
      <c r="K38" s="185"/>
    </row>
    <row r="39" spans="1:94" x14ac:dyDescent="0.2">
      <c r="A39" s="176" t="s">
        <v>66</v>
      </c>
      <c r="B39" s="177" t="s">
        <v>79</v>
      </c>
      <c r="C39" s="178" t="s">
        <v>80</v>
      </c>
      <c r="D39" s="172"/>
      <c r="E39" s="179"/>
      <c r="F39" s="179"/>
      <c r="G39" s="180"/>
      <c r="H39" s="166"/>
      <c r="I39" s="196"/>
      <c r="J39" s="166"/>
      <c r="K39" s="167" t="s">
        <v>203</v>
      </c>
      <c r="L39" s="125" t="s">
        <v>87</v>
      </c>
      <c r="M39" s="181" t="s">
        <v>206</v>
      </c>
      <c r="N39" s="125" t="s">
        <v>205</v>
      </c>
      <c r="O39" s="125" t="s">
        <v>308</v>
      </c>
    </row>
    <row r="40" spans="1:94" ht="45" outlineLevel="1" x14ac:dyDescent="0.2">
      <c r="A40" s="161">
        <f>IF(ISNUMBER(A39),A39+1,IF(ISNUMBER(A38),A38+1,IF(ISNUMBER(A37),A37+1,IF(ISNUMBER(A36),A36+1,IF(ISNUMBER(A35),A35+1,IF(ISNUMBER(A34),A34+1,IF(ISNUMBER(#REF!),#REF!+1,0)))))))</f>
        <v>29</v>
      </c>
      <c r="B40" s="162" t="s">
        <v>157</v>
      </c>
      <c r="C40" s="133" t="s">
        <v>315</v>
      </c>
      <c r="D40" s="163" t="s">
        <v>72</v>
      </c>
      <c r="E40" s="164">
        <v>50.7</v>
      </c>
      <c r="F40" s="205"/>
      <c r="G40" s="207">
        <f t="shared" ref="G40:G55" si="3">E40*F40</f>
        <v>0</v>
      </c>
      <c r="H40" s="166"/>
      <c r="I40" s="196"/>
      <c r="J40" s="199" t="s">
        <v>355</v>
      </c>
      <c r="K40" s="167">
        <v>1.629</v>
      </c>
      <c r="L40" s="131">
        <f>E40*K40</f>
        <v>82.590299999999999</v>
      </c>
      <c r="M40" s="125">
        <v>28</v>
      </c>
      <c r="N40" s="125">
        <f>2*PI()*(M40/2)*E40/1000</f>
        <v>4.4598049310360706</v>
      </c>
    </row>
    <row r="41" spans="1:94" ht="22.5" outlineLevel="1" x14ac:dyDescent="0.2">
      <c r="A41" s="161">
        <f>IF(ISNUMBER(A40),A40+1,IF(ISNUMBER(A39),A39+1,IF(ISNUMBER(A38),A38+1,IF(ISNUMBER(A37),A37+1,IF(ISNUMBER(A36),A36+1,IF(ISNUMBER(A35),A35+1,IF(ISNUMBER(#REF!),#REF!+1,0)))))))</f>
        <v>30</v>
      </c>
      <c r="B41" s="162" t="s">
        <v>158</v>
      </c>
      <c r="C41" s="133" t="s">
        <v>250</v>
      </c>
      <c r="D41" s="163" t="s">
        <v>72</v>
      </c>
      <c r="E41" s="164">
        <f>(42+9*3)*1.3</f>
        <v>89.7</v>
      </c>
      <c r="F41" s="205"/>
      <c r="G41" s="207">
        <f>E41*F41</f>
        <v>0</v>
      </c>
      <c r="H41" s="166"/>
      <c r="I41" s="196"/>
      <c r="J41" s="166"/>
      <c r="K41" s="167">
        <v>3.8690000000000002</v>
      </c>
      <c r="L41" s="131">
        <f>E41*K41</f>
        <v>347.04930000000002</v>
      </c>
      <c r="M41" s="125">
        <v>57</v>
      </c>
      <c r="N41" s="125">
        <f>2*PI()*(M41/2)*E41/1000</f>
        <v>16.062649078539252</v>
      </c>
    </row>
    <row r="42" spans="1:94" ht="22.5" outlineLevel="1" x14ac:dyDescent="0.2">
      <c r="A42" s="161">
        <f>IF(ISNUMBER(A41),A41+1,IF(ISNUMBER(A40),A40+1,IF(ISNUMBER(A39),A39+1,IF(ISNUMBER(A38),A38+1,IF(ISNUMBER(A37),A37+1,IF(ISNUMBER(A36),A36+1,IF(ISNUMBER(#REF!),#REF!+1,0)))))))</f>
        <v>31</v>
      </c>
      <c r="B42" s="162" t="s">
        <v>159</v>
      </c>
      <c r="C42" s="133" t="s">
        <v>249</v>
      </c>
      <c r="D42" s="163" t="s">
        <v>72</v>
      </c>
      <c r="E42" s="164">
        <f>27*1.3</f>
        <v>35.1</v>
      </c>
      <c r="F42" s="205"/>
      <c r="G42" s="207">
        <f>E42*F42</f>
        <v>0</v>
      </c>
      <c r="H42" s="166"/>
      <c r="I42" s="196"/>
      <c r="J42" s="166"/>
      <c r="K42" s="167">
        <v>5.7450000000000001</v>
      </c>
      <c r="L42" s="131">
        <f>E42*K42</f>
        <v>201.64950000000002</v>
      </c>
      <c r="M42" s="125">
        <v>76</v>
      </c>
      <c r="N42" s="125">
        <f>2*PI()*(M42/2)*E42/1000</f>
        <v>8.3805125627161328</v>
      </c>
    </row>
    <row r="43" spans="1:94" ht="22.5" outlineLevel="1" x14ac:dyDescent="0.2">
      <c r="A43" s="161">
        <f>IF(ISNUMBER(A42),A42+1,IF(ISNUMBER(A41),A41+1,IF(ISNUMBER(A40),A40+1,IF(ISNUMBER(A39),A39+1,IF(ISNUMBER(A38),A38+1,IF(ISNUMBER(A37),A37+1,IF(ISNUMBER(#REF!),#REF!+1,0)))))))</f>
        <v>32</v>
      </c>
      <c r="B43" s="162" t="s">
        <v>292</v>
      </c>
      <c r="C43" s="133" t="s">
        <v>248</v>
      </c>
      <c r="D43" s="163" t="s">
        <v>72</v>
      </c>
      <c r="E43" s="164">
        <v>8.1999999999999993</v>
      </c>
      <c r="F43" s="205"/>
      <c r="G43" s="207">
        <f>E43*F43</f>
        <v>0</v>
      </c>
      <c r="H43" s="166"/>
      <c r="I43" s="196"/>
      <c r="J43" s="166"/>
      <c r="K43" s="167">
        <v>10.259</v>
      </c>
      <c r="L43" s="131">
        <f>E43*K43</f>
        <v>84.123799999999989</v>
      </c>
      <c r="M43" s="125">
        <v>108</v>
      </c>
      <c r="N43" s="125">
        <f>2*PI()*(M43/2)*E43/1000</f>
        <v>2.7821944540191201</v>
      </c>
    </row>
    <row r="44" spans="1:94" ht="22.5" outlineLevel="1" x14ac:dyDescent="0.2">
      <c r="A44" s="161">
        <f>IF(ISNUMBER(A43),A43+1,IF(ISNUMBER(A42),A42+1,IF(ISNUMBER(A41),A41+1,IF(ISNUMBER(A40),A40+1,IF(ISNUMBER(A39),A39+1,IF(ISNUMBER(A38),A38+1,IF(ISNUMBER(#REF!),#REF!+1,0)))))))</f>
        <v>33</v>
      </c>
      <c r="B44" s="162" t="s">
        <v>293</v>
      </c>
      <c r="C44" s="133" t="s">
        <v>309</v>
      </c>
      <c r="D44" s="163" t="s">
        <v>72</v>
      </c>
      <c r="E44" s="164">
        <v>210.2</v>
      </c>
      <c r="F44" s="205"/>
      <c r="G44" s="207">
        <f>E44*F44</f>
        <v>0</v>
      </c>
      <c r="H44" s="166"/>
      <c r="I44" s="196"/>
      <c r="J44" s="166"/>
      <c r="K44" s="167">
        <v>10.259</v>
      </c>
      <c r="L44" s="131">
        <f>E44*K44</f>
        <v>2156.4418000000001</v>
      </c>
      <c r="M44" s="125">
        <v>108</v>
      </c>
      <c r="N44" s="125">
        <f>2*PI()*(M44/2)*E44/1000</f>
        <v>71.319179784734033</v>
      </c>
    </row>
    <row r="45" spans="1:94" outlineLevel="1" x14ac:dyDescent="0.2">
      <c r="A45" s="161">
        <f>IF(ISNUMBER(A44),A44+1,IF(ISNUMBER(A43),A43+1,IF(ISNUMBER(A42),A42+1,IF(ISNUMBER(A41),A41+1,IF(ISNUMBER(A40),A40+1,IF(ISNUMBER(A39),A39+1,IF(ISNUMBER(#REF!),#REF!+1,0)))))))</f>
        <v>34</v>
      </c>
      <c r="B45" s="162" t="s">
        <v>193</v>
      </c>
      <c r="C45" s="133" t="s">
        <v>251</v>
      </c>
      <c r="D45" s="163" t="s">
        <v>67</v>
      </c>
      <c r="E45" s="164">
        <v>2</v>
      </c>
      <c r="F45" s="205"/>
      <c r="G45" s="207">
        <f t="shared" si="3"/>
        <v>0</v>
      </c>
      <c r="H45" s="166"/>
      <c r="I45" s="196"/>
      <c r="J45" s="166"/>
      <c r="K45" s="167"/>
    </row>
    <row r="46" spans="1:94" outlineLevel="1" x14ac:dyDescent="0.2">
      <c r="A46" s="161">
        <f>IF(ISNUMBER(A45),A45+1,IF(ISNUMBER(A44),A44+1,IF(ISNUMBER(A43),A43+1,IF(ISNUMBER(A42),A42+1,IF(ISNUMBER(A41),A41+1,IF(ISNUMBER(A40),A40+1,IF(ISNUMBER(#REF!),#REF!+1,0)))))))</f>
        <v>35</v>
      </c>
      <c r="B46" s="162" t="s">
        <v>194</v>
      </c>
      <c r="C46" s="133" t="s">
        <v>252</v>
      </c>
      <c r="D46" s="163" t="s">
        <v>67</v>
      </c>
      <c r="E46" s="164">
        <v>2</v>
      </c>
      <c r="F46" s="205"/>
      <c r="G46" s="207">
        <f>E46*F46</f>
        <v>0</v>
      </c>
      <c r="H46" s="166"/>
      <c r="I46" s="196"/>
      <c r="J46" s="166"/>
      <c r="K46" s="167"/>
    </row>
    <row r="47" spans="1:94" outlineLevel="1" x14ac:dyDescent="0.2">
      <c r="A47" s="161">
        <f>IF(ISNUMBER(A46),A46+1,IF(ISNUMBER(A45),A45+1,IF(ISNUMBER(A44),A44+1,IF(ISNUMBER(A43),A43+1,IF(ISNUMBER(A42),A42+1,IF(ISNUMBER(A41),A41+1,IF(ISNUMBER(#REF!),#REF!+1,0)))))))</f>
        <v>36</v>
      </c>
      <c r="B47" s="162" t="s">
        <v>195</v>
      </c>
      <c r="C47" s="133" t="s">
        <v>329</v>
      </c>
      <c r="D47" s="163" t="s">
        <v>71</v>
      </c>
      <c r="E47" s="164">
        <v>6</v>
      </c>
      <c r="F47" s="205"/>
      <c r="G47" s="207">
        <f>E47*F47</f>
        <v>0</v>
      </c>
      <c r="H47" s="166"/>
      <c r="I47" s="196"/>
      <c r="J47" s="166"/>
      <c r="K47" s="167"/>
    </row>
    <row r="48" spans="1:94" outlineLevel="1" x14ac:dyDescent="0.2">
      <c r="A48" s="161">
        <f>IF(ISNUMBER(A47),A47+1,IF(ISNUMBER(A46),A46+1,IF(ISNUMBER(A45),A45+1,IF(ISNUMBER(A44),A44+1,IF(ISNUMBER(A43),A43+1,IF(ISNUMBER(A42),A42+1,IF(ISNUMBER(#REF!),#REF!+1,0)))))))</f>
        <v>37</v>
      </c>
      <c r="B48" s="162" t="s">
        <v>187</v>
      </c>
      <c r="C48" s="133" t="s">
        <v>332</v>
      </c>
      <c r="D48" s="163" t="s">
        <v>71</v>
      </c>
      <c r="E48" s="164">
        <v>10</v>
      </c>
      <c r="F48" s="205"/>
      <c r="G48" s="207">
        <f>E48*F48</f>
        <v>0</v>
      </c>
      <c r="H48" s="166"/>
      <c r="I48" s="196"/>
      <c r="J48" s="166"/>
      <c r="K48" s="167"/>
    </row>
    <row r="49" spans="1:94" outlineLevel="1" x14ac:dyDescent="0.2">
      <c r="A49" s="161">
        <f>IF(ISNUMBER(A48),A48+1,IF(ISNUMBER(A47),A47+1,IF(ISNUMBER(A46),A46+1,IF(ISNUMBER(A45),A45+1,IF(ISNUMBER(A44),A44+1,IF(ISNUMBER(A43),A43+1,IF(ISNUMBER(#REF!),#REF!+1,0)))))))</f>
        <v>38</v>
      </c>
      <c r="B49" s="162" t="s">
        <v>135</v>
      </c>
      <c r="C49" s="133" t="s">
        <v>253</v>
      </c>
      <c r="D49" s="163" t="s">
        <v>72</v>
      </c>
      <c r="E49" s="164">
        <f>E40</f>
        <v>50.7</v>
      </c>
      <c r="F49" s="205"/>
      <c r="G49" s="207">
        <f t="shared" si="3"/>
        <v>0</v>
      </c>
      <c r="H49" s="166"/>
      <c r="I49" s="196"/>
      <c r="J49" s="166" t="s">
        <v>351</v>
      </c>
      <c r="K49" s="167"/>
    </row>
    <row r="50" spans="1:94" outlineLevel="1" x14ac:dyDescent="0.2">
      <c r="A50" s="161">
        <f>IF(ISNUMBER(A49),A49+1,IF(ISNUMBER(A48),A48+1,IF(ISNUMBER(A47),A47+1,IF(ISNUMBER(A46),A46+1,IF(ISNUMBER(A45),A45+1,IF(ISNUMBER(A44),A44+1,IF(ISNUMBER(#REF!),#REF!+1,0)))))))</f>
        <v>39</v>
      </c>
      <c r="B50" s="162" t="s">
        <v>171</v>
      </c>
      <c r="C50" s="133" t="s">
        <v>254</v>
      </c>
      <c r="D50" s="163" t="s">
        <v>72</v>
      </c>
      <c r="E50" s="164">
        <f>E41</f>
        <v>89.7</v>
      </c>
      <c r="F50" s="205"/>
      <c r="G50" s="207">
        <f t="shared" si="3"/>
        <v>0</v>
      </c>
      <c r="H50" s="166"/>
      <c r="I50" s="196"/>
      <c r="J50" s="166"/>
    </row>
    <row r="51" spans="1:94" outlineLevel="1" x14ac:dyDescent="0.2">
      <c r="A51" s="161">
        <f>IF(ISNUMBER(A50),A50+1,IF(ISNUMBER(A49),A49+1,IF(ISNUMBER(A48),A48+1,IF(ISNUMBER(A47),A47+1,IF(ISNUMBER(A46),A46+1,IF(ISNUMBER(A45),A45+1,IF(ISNUMBER(#REF!),#REF!+1,0)))))))</f>
        <v>40</v>
      </c>
      <c r="B51" s="162" t="s">
        <v>188</v>
      </c>
      <c r="C51" s="133" t="s">
        <v>255</v>
      </c>
      <c r="D51" s="163" t="s">
        <v>72</v>
      </c>
      <c r="E51" s="164">
        <f>E42</f>
        <v>35.1</v>
      </c>
      <c r="F51" s="205"/>
      <c r="G51" s="207">
        <f t="shared" si="3"/>
        <v>0</v>
      </c>
      <c r="H51" s="166"/>
      <c r="I51" s="196"/>
      <c r="J51" s="166"/>
    </row>
    <row r="52" spans="1:94" outlineLevel="1" x14ac:dyDescent="0.2">
      <c r="A52" s="161">
        <f>IF(ISNUMBER(A51),A51+1,IF(ISNUMBER(A50),A50+1,IF(ISNUMBER(A49),A49+1,IF(ISNUMBER(A48),A48+1,IF(ISNUMBER(A47),A47+1,IF(ISNUMBER(A46),A46+1,IF(ISNUMBER(#REF!),#REF!+1,0)))))))</f>
        <v>41</v>
      </c>
      <c r="B52" s="162" t="s">
        <v>223</v>
      </c>
      <c r="C52" s="133" t="s">
        <v>310</v>
      </c>
      <c r="D52" s="163" t="s">
        <v>72</v>
      </c>
      <c r="E52" s="164">
        <f>E44+E43</f>
        <v>218.39999999999998</v>
      </c>
      <c r="F52" s="205"/>
      <c r="G52" s="207">
        <f t="shared" si="3"/>
        <v>0</v>
      </c>
      <c r="H52" s="166"/>
      <c r="I52" s="196"/>
      <c r="J52" s="166"/>
    </row>
    <row r="53" spans="1:94" outlineLevel="1" x14ac:dyDescent="0.2">
      <c r="A53" s="161">
        <f>IF(ISNUMBER(A52),A52+1,IF(ISNUMBER(A51),A51+1,IF(ISNUMBER(A50),A50+1,IF(ISNUMBER(A49),A49+1,IF(ISNUMBER(A48),A48+1,IF(ISNUMBER(A47),A47+1,IF(ISNUMBER(#REF!),#REF!+1,0)))))))</f>
        <v>42</v>
      </c>
      <c r="B53" s="162" t="s">
        <v>323</v>
      </c>
      <c r="C53" s="133" t="s">
        <v>152</v>
      </c>
      <c r="D53" s="163" t="s">
        <v>73</v>
      </c>
      <c r="E53" s="164">
        <v>1</v>
      </c>
      <c r="F53" s="205"/>
      <c r="G53" s="207"/>
      <c r="H53" s="166"/>
      <c r="I53" s="196"/>
      <c r="J53" s="166" t="s">
        <v>351</v>
      </c>
    </row>
    <row r="54" spans="1:94" s="168" customFormat="1" ht="22.5" outlineLevel="1" x14ac:dyDescent="0.2">
      <c r="A54" s="161">
        <f>IF(ISNUMBER(A53),A53+1,IF(ISNUMBER(A52),A52+1,IF(ISNUMBER(A51),A51+1,IF(ISNUMBER(A50),A50+1,IF(ISNUMBER(A49),A49+1,IF(ISNUMBER(A48),A48+1,IF(ISNUMBER(#REF!),#REF!+1,0)))))))</f>
        <v>43</v>
      </c>
      <c r="B54" s="162" t="s">
        <v>330</v>
      </c>
      <c r="C54" s="133" t="s">
        <v>219</v>
      </c>
      <c r="D54" s="163" t="s">
        <v>74</v>
      </c>
      <c r="E54" s="164">
        <v>20</v>
      </c>
      <c r="F54" s="205"/>
      <c r="G54" s="207">
        <f t="shared" si="3"/>
        <v>0</v>
      </c>
      <c r="H54" s="166"/>
      <c r="I54" s="196"/>
      <c r="J54" s="166"/>
      <c r="AP54" s="168">
        <v>2</v>
      </c>
      <c r="AQ54" s="168">
        <f>IF(AP54=1,G55,0)</f>
        <v>0</v>
      </c>
      <c r="AR54" s="168">
        <f>IF(AP54=2,G55,0)</f>
        <v>0</v>
      </c>
      <c r="AS54" s="168">
        <f>IF(AP54=3,G55,0)</f>
        <v>0</v>
      </c>
      <c r="AT54" s="168">
        <f>IF(AP54=4,G55,0)</f>
        <v>0</v>
      </c>
      <c r="AU54" s="168">
        <f>IF(AP54=5,G55,0)</f>
        <v>0</v>
      </c>
      <c r="BQ54" s="168">
        <v>7</v>
      </c>
      <c r="BR54" s="168">
        <v>1002</v>
      </c>
      <c r="CP54" s="168">
        <v>0</v>
      </c>
    </row>
    <row r="55" spans="1:94" outlineLevel="1" x14ac:dyDescent="0.2">
      <c r="A55" s="161">
        <f>IF(ISNUMBER(A54),A54+1,IF(ISNUMBER(A53),A53+1,IF(ISNUMBER(A52),A52+1,IF(ISNUMBER(A51),A51+1,IF(ISNUMBER(A50),A50+1,IF(ISNUMBER(A49),A49+1,IF(ISNUMBER(#REF!),#REF!+1,0)))))))</f>
        <v>44</v>
      </c>
      <c r="B55" s="162" t="s">
        <v>331</v>
      </c>
      <c r="C55" s="133" t="s">
        <v>204</v>
      </c>
      <c r="D55" s="163" t="s">
        <v>190</v>
      </c>
      <c r="E55" s="164">
        <v>2.97</v>
      </c>
      <c r="F55" s="205"/>
      <c r="G55" s="207">
        <f t="shared" si="3"/>
        <v>0</v>
      </c>
      <c r="H55" s="166"/>
      <c r="I55" s="196"/>
      <c r="J55" s="166"/>
      <c r="AQ55" s="169">
        <f>SUM(AQ38:AQ54)</f>
        <v>0</v>
      </c>
      <c r="AR55" s="169">
        <f>SUM(AR38:AR54)</f>
        <v>0</v>
      </c>
      <c r="AS55" s="169">
        <f>SUM(AS38:AS54)</f>
        <v>0</v>
      </c>
      <c r="AT55" s="169">
        <f>SUM(AT38:AT54)</f>
        <v>0</v>
      </c>
      <c r="AU55" s="169">
        <f>SUM(AU38:AU54)</f>
        <v>0</v>
      </c>
    </row>
    <row r="56" spans="1:94" outlineLevel="1" x14ac:dyDescent="0.2">
      <c r="A56" s="161"/>
      <c r="B56" s="170" t="s">
        <v>68</v>
      </c>
      <c r="C56" s="171" t="s">
        <v>98</v>
      </c>
      <c r="D56" s="172"/>
      <c r="E56" s="173"/>
      <c r="F56" s="174">
        <f>SUM(G39:G52)</f>
        <v>0</v>
      </c>
      <c r="G56" s="175">
        <f>SUM(G39:G55)</f>
        <v>0</v>
      </c>
      <c r="H56" s="166"/>
      <c r="I56" s="196"/>
      <c r="J56" s="166"/>
    </row>
    <row r="57" spans="1:94" x14ac:dyDescent="0.2">
      <c r="A57" s="176" t="s">
        <v>66</v>
      </c>
      <c r="B57" s="177" t="s">
        <v>81</v>
      </c>
      <c r="C57" s="178" t="s">
        <v>82</v>
      </c>
      <c r="D57" s="172"/>
      <c r="E57" s="179"/>
      <c r="F57" s="179"/>
      <c r="G57" s="180"/>
      <c r="H57" s="166"/>
      <c r="I57" s="196"/>
      <c r="J57" s="166"/>
      <c r="AP57" s="125">
        <v>2</v>
      </c>
      <c r="AQ57" s="125">
        <f>IF(AP57=1,#REF!,0)</f>
        <v>0</v>
      </c>
      <c r="AR57" s="125" t="e">
        <f>IF(AP57=2,#REF!,0)</f>
        <v>#REF!</v>
      </c>
      <c r="AS57" s="125">
        <f>IF(AP57=3,#REF!,0)</f>
        <v>0</v>
      </c>
      <c r="AT57" s="125">
        <f>IF(AP57=4,#REF!,0)</f>
        <v>0</v>
      </c>
      <c r="AU57" s="125">
        <f>IF(AP57=5,#REF!,0)</f>
        <v>0</v>
      </c>
      <c r="BQ57" s="182">
        <v>1</v>
      </c>
      <c r="BR57" s="182">
        <v>7</v>
      </c>
      <c r="CP57" s="125">
        <v>3.8999999999999999E-4</v>
      </c>
    </row>
    <row r="58" spans="1:94" ht="22.5" outlineLevel="1" x14ac:dyDescent="0.2">
      <c r="A58" s="161">
        <f>IF(ISNUMBER(A57),A57+1,IF(ISNUMBER(A56),A56+1,IF(ISNUMBER(A55),A55+1,IF(ISNUMBER(A54),A54+1,IF(ISNUMBER(A53),A53+1,IF(ISNUMBER(A52),A52+1,IF(ISNUMBER(#REF!),#REF!+1,0)))))))</f>
        <v>45</v>
      </c>
      <c r="B58" s="162" t="s">
        <v>136</v>
      </c>
      <c r="C58" s="133" t="s">
        <v>83</v>
      </c>
      <c r="D58" s="163" t="s">
        <v>71</v>
      </c>
      <c r="E58" s="164">
        <v>8</v>
      </c>
      <c r="F58" s="205"/>
      <c r="G58" s="207">
        <f t="shared" ref="G58:G70" si="4">E58*F58</f>
        <v>0</v>
      </c>
      <c r="H58" s="166"/>
      <c r="I58" s="196"/>
      <c r="J58" s="199" t="s">
        <v>356</v>
      </c>
      <c r="BQ58" s="182"/>
      <c r="BR58" s="182"/>
    </row>
    <row r="59" spans="1:94" outlineLevel="1" x14ac:dyDescent="0.2">
      <c r="A59" s="161">
        <f>IF(ISNUMBER(A58),A58+1,IF(ISNUMBER(A57),A57+1,IF(ISNUMBER(A56),A56+1,IF(ISNUMBER(A55),A55+1,IF(ISNUMBER(A54),A54+1,IF(ISNUMBER(A53),A53+1,IF(ISNUMBER(#REF!),#REF!+1,0)))))))</f>
        <v>46</v>
      </c>
      <c r="B59" s="162" t="s">
        <v>175</v>
      </c>
      <c r="C59" s="133" t="s">
        <v>335</v>
      </c>
      <c r="D59" s="163" t="s">
        <v>71</v>
      </c>
      <c r="E59" s="164">
        <v>1</v>
      </c>
      <c r="F59" s="205"/>
      <c r="G59" s="207">
        <f>E59*F59</f>
        <v>0</v>
      </c>
      <c r="H59" s="166"/>
      <c r="I59" s="196"/>
      <c r="J59" s="166"/>
      <c r="AP59" s="125">
        <v>2</v>
      </c>
      <c r="AQ59" s="125">
        <f>IF(AP59=1,#REF!,0)</f>
        <v>0</v>
      </c>
      <c r="AR59" s="125" t="e">
        <f>IF(AP59=2,#REF!,0)</f>
        <v>#REF!</v>
      </c>
      <c r="AS59" s="125">
        <f>IF(AP59=3,#REF!,0)</f>
        <v>0</v>
      </c>
      <c r="AT59" s="125">
        <f>IF(AP59=4,#REF!,0)</f>
        <v>0</v>
      </c>
      <c r="AU59" s="125">
        <f>IF(AP59=5,#REF!,0)</f>
        <v>0</v>
      </c>
      <c r="BQ59" s="182">
        <v>1</v>
      </c>
      <c r="BR59" s="182">
        <v>7</v>
      </c>
      <c r="CP59" s="125">
        <v>1.06E-3</v>
      </c>
    </row>
    <row r="60" spans="1:94" outlineLevel="1" x14ac:dyDescent="0.2">
      <c r="A60" s="161">
        <f>IF(ISNUMBER(A59),A59+1,IF(ISNUMBER(A58),A58+1,IF(ISNUMBER(A57),A57+1,IF(ISNUMBER(A56),A56+1,IF(ISNUMBER(A55),A55+1,IF(ISNUMBER(A54),A54+1,IF(ISNUMBER(#REF!),#REF!+1,0)))))))</f>
        <v>47</v>
      </c>
      <c r="B60" s="162" t="s">
        <v>196</v>
      </c>
      <c r="C60" s="133" t="s">
        <v>334</v>
      </c>
      <c r="D60" s="163" t="s">
        <v>71</v>
      </c>
      <c r="E60" s="164">
        <v>1</v>
      </c>
      <c r="F60" s="205"/>
      <c r="G60" s="207">
        <f>E60*F60</f>
        <v>0</v>
      </c>
      <c r="H60" s="166"/>
      <c r="I60" s="196"/>
      <c r="J60" s="166"/>
      <c r="AP60" s="125">
        <v>2</v>
      </c>
      <c r="AQ60" s="125">
        <f>IF(AP60=1,#REF!,0)</f>
        <v>0</v>
      </c>
      <c r="AR60" s="125" t="e">
        <f>IF(AP60=2,#REF!,0)</f>
        <v>#REF!</v>
      </c>
      <c r="AS60" s="125">
        <f>IF(AP60=3,#REF!,0)</f>
        <v>0</v>
      </c>
      <c r="AT60" s="125">
        <f>IF(AP60=4,#REF!,0)</f>
        <v>0</v>
      </c>
      <c r="AU60" s="125">
        <f>IF(AP60=5,#REF!,0)</f>
        <v>0</v>
      </c>
      <c r="BQ60" s="182">
        <v>1</v>
      </c>
      <c r="BR60" s="182">
        <v>7</v>
      </c>
      <c r="CP60" s="125">
        <v>1.06E-3</v>
      </c>
    </row>
    <row r="61" spans="1:94" outlineLevel="1" x14ac:dyDescent="0.2">
      <c r="A61" s="161">
        <f>IF(ISNUMBER(A60),A60+1,IF(ISNUMBER(A59),A59+1,IF(ISNUMBER(A58),A58+1,IF(ISNUMBER(A57),A57+1,IF(ISNUMBER(A56),A56+1,IF(ISNUMBER(A55),A55+1,IF(ISNUMBER(#REF!),#REF!+1,0)))))))</f>
        <v>48</v>
      </c>
      <c r="B61" s="162" t="s">
        <v>294</v>
      </c>
      <c r="C61" s="133" t="s">
        <v>333</v>
      </c>
      <c r="D61" s="163" t="s">
        <v>71</v>
      </c>
      <c r="E61" s="164">
        <v>13</v>
      </c>
      <c r="F61" s="205"/>
      <c r="G61" s="207">
        <f t="shared" si="4"/>
        <v>0</v>
      </c>
      <c r="H61" s="166"/>
      <c r="I61" s="196"/>
      <c r="J61" s="166"/>
      <c r="BQ61" s="182"/>
      <c r="BR61" s="182"/>
    </row>
    <row r="62" spans="1:94" outlineLevel="1" x14ac:dyDescent="0.2">
      <c r="A62" s="161">
        <f>IF(ISNUMBER(A61),A61+1,IF(ISNUMBER(A60),A60+1,IF(ISNUMBER(A59),A59+1,IF(ISNUMBER(A58),A58+1,IF(ISNUMBER(A57),A57+1,IF(ISNUMBER(A56),A56+1,IF(ISNUMBER(#REF!),#REF!+1,0)))))))</f>
        <v>49</v>
      </c>
      <c r="B62" s="162" t="s">
        <v>176</v>
      </c>
      <c r="C62" s="133" t="s">
        <v>181</v>
      </c>
      <c r="D62" s="163" t="s">
        <v>71</v>
      </c>
      <c r="E62" s="164">
        <v>8</v>
      </c>
      <c r="F62" s="205"/>
      <c r="G62" s="207">
        <f t="shared" si="4"/>
        <v>0</v>
      </c>
      <c r="H62" s="166"/>
      <c r="I62" s="196"/>
      <c r="J62" s="166"/>
      <c r="BQ62" s="182"/>
      <c r="BR62" s="182"/>
    </row>
    <row r="63" spans="1:94" outlineLevel="1" x14ac:dyDescent="0.2">
      <c r="A63" s="161">
        <f>IF(ISNUMBER(A62),A62+1,IF(ISNUMBER(A61),A61+1,IF(ISNUMBER(A60),A60+1,IF(ISNUMBER(A59),A59+1,IF(ISNUMBER(A58),A58+1,IF(ISNUMBER(A57),A57+1,IF(ISNUMBER(#REF!),#REF!+1,0)))))))</f>
        <v>50</v>
      </c>
      <c r="B63" s="162" t="s">
        <v>162</v>
      </c>
      <c r="C63" s="133" t="s">
        <v>180</v>
      </c>
      <c r="D63" s="163" t="s">
        <v>71</v>
      </c>
      <c r="E63" s="164">
        <v>8</v>
      </c>
      <c r="F63" s="205"/>
      <c r="G63" s="207">
        <f t="shared" si="4"/>
        <v>0</v>
      </c>
      <c r="H63" s="166"/>
      <c r="I63" s="196"/>
      <c r="J63" s="166"/>
      <c r="BQ63" s="182"/>
      <c r="BR63" s="182"/>
    </row>
    <row r="64" spans="1:94" outlineLevel="1" x14ac:dyDescent="0.2">
      <c r="A64" s="161">
        <f>IF(ISNUMBER(A63),A63+1,IF(ISNUMBER(A62),A62+1,IF(ISNUMBER(A61),A61+1,IF(ISNUMBER(A60),A60+1,IF(ISNUMBER(A59),A59+1,IF(ISNUMBER(A58),A58+1,IF(ISNUMBER(#REF!),#REF!+1,0)))))))</f>
        <v>51</v>
      </c>
      <c r="B64" s="162" t="s">
        <v>177</v>
      </c>
      <c r="C64" s="133" t="s">
        <v>148</v>
      </c>
      <c r="D64" s="163" t="s">
        <v>71</v>
      </c>
      <c r="E64" s="164">
        <f>E62</f>
        <v>8</v>
      </c>
      <c r="F64" s="205"/>
      <c r="G64" s="207">
        <f t="shared" si="4"/>
        <v>0</v>
      </c>
      <c r="H64" s="166"/>
      <c r="I64" s="196"/>
      <c r="J64" s="166"/>
      <c r="BQ64" s="182"/>
      <c r="BR64" s="182"/>
    </row>
    <row r="65" spans="1:94" outlineLevel="1" x14ac:dyDescent="0.2">
      <c r="A65" s="161">
        <f>IF(ISNUMBER(A64),A64+1,IF(ISNUMBER(A63),A63+1,IF(ISNUMBER(A62),A62+1,IF(ISNUMBER(A61),A61+1,IF(ISNUMBER(A60),A60+1,IF(ISNUMBER(A59),A59+1,IF(ISNUMBER(#REF!),#REF!+1,0)))))))</f>
        <v>52</v>
      </c>
      <c r="B65" s="162" t="s">
        <v>197</v>
      </c>
      <c r="C65" s="133" t="s">
        <v>84</v>
      </c>
      <c r="D65" s="163" t="s">
        <v>71</v>
      </c>
      <c r="E65" s="164">
        <f>E63</f>
        <v>8</v>
      </c>
      <c r="F65" s="205"/>
      <c r="G65" s="207">
        <f t="shared" si="4"/>
        <v>0</v>
      </c>
      <c r="H65" s="166"/>
      <c r="I65" s="196"/>
      <c r="J65" s="166"/>
      <c r="BQ65" s="182"/>
      <c r="BR65" s="182"/>
    </row>
    <row r="66" spans="1:94" outlineLevel="1" x14ac:dyDescent="0.2">
      <c r="A66" s="161">
        <f>IF(ISNUMBER(A65),A65+1,IF(ISNUMBER(A64),A64+1,IF(ISNUMBER(A63),A63+1,IF(ISNUMBER(A62),A62+1,IF(ISNUMBER(A61),A61+1,IF(ISNUMBER(A60),A60+1,IF(ISNUMBER(#REF!),#REF!+1,0)))))))</f>
        <v>53</v>
      </c>
      <c r="B66" s="162" t="s">
        <v>198</v>
      </c>
      <c r="C66" s="133" t="s">
        <v>277</v>
      </c>
      <c r="D66" s="163" t="s">
        <v>71</v>
      </c>
      <c r="E66" s="164">
        <v>6</v>
      </c>
      <c r="F66" s="205"/>
      <c r="G66" s="207">
        <f t="shared" si="4"/>
        <v>0</v>
      </c>
      <c r="H66" s="166"/>
      <c r="I66" s="196"/>
      <c r="J66" s="166"/>
      <c r="BQ66" s="182"/>
      <c r="BR66" s="182"/>
    </row>
    <row r="67" spans="1:94" outlineLevel="1" x14ac:dyDescent="0.2">
      <c r="A67" s="161">
        <f>IF(ISNUMBER(A66),A66+1,IF(ISNUMBER(A65),A65+1,IF(ISNUMBER(A64),A64+1,IF(ISNUMBER(A63),A63+1,IF(ISNUMBER(A62),A62+1,IF(ISNUMBER(A61),A61+1,IF(ISNUMBER(#REF!),#REF!+1,0)))))))</f>
        <v>54</v>
      </c>
      <c r="B67" s="162" t="s">
        <v>275</v>
      </c>
      <c r="C67" s="133" t="s">
        <v>278</v>
      </c>
      <c r="D67" s="163" t="s">
        <v>71</v>
      </c>
      <c r="E67" s="164">
        <f>E66</f>
        <v>6</v>
      </c>
      <c r="F67" s="205"/>
      <c r="G67" s="207">
        <f t="shared" si="4"/>
        <v>0</v>
      </c>
      <c r="H67" s="166"/>
      <c r="I67" s="196"/>
      <c r="J67" s="166"/>
      <c r="BQ67" s="182"/>
      <c r="BR67" s="182"/>
    </row>
    <row r="68" spans="1:94" ht="22.5" outlineLevel="1" x14ac:dyDescent="0.2">
      <c r="A68" s="161">
        <f>IF(ISNUMBER(A67),A67+1,IF(ISNUMBER(A66),A66+1,IF(ISNUMBER(A65),A65+1,IF(ISNUMBER(A64),A64+1,IF(ISNUMBER(A63),A63+1,IF(ISNUMBER(A62),A62+1,IF(ISNUMBER(#REF!),#REF!+1,0)))))))</f>
        <v>55</v>
      </c>
      <c r="B68" s="162" t="s">
        <v>276</v>
      </c>
      <c r="C68" s="133" t="s">
        <v>174</v>
      </c>
      <c r="D68" s="163" t="s">
        <v>71</v>
      </c>
      <c r="E68" s="164">
        <v>6</v>
      </c>
      <c r="F68" s="205"/>
      <c r="G68" s="207">
        <f t="shared" si="4"/>
        <v>0</v>
      </c>
      <c r="H68" s="166"/>
      <c r="I68" s="196"/>
      <c r="J68" s="199" t="s">
        <v>357</v>
      </c>
      <c r="BQ68" s="182"/>
      <c r="BR68" s="182"/>
    </row>
    <row r="69" spans="1:94" s="188" customFormat="1" ht="22.5" outlineLevel="1" x14ac:dyDescent="0.2">
      <c r="A69" s="161">
        <f>IF(ISNUMBER(A68),A68+1,IF(ISNUMBER(A67),A67+1,IF(ISNUMBER(A66),A66+1,IF(ISNUMBER(A65),A65+1,IF(ISNUMBER(A64),A64+1,IF(ISNUMBER(A63),A63+1,IF(ISNUMBER(#REF!),#REF!+1,0)))))))</f>
        <v>56</v>
      </c>
      <c r="B69" s="162" t="s">
        <v>199</v>
      </c>
      <c r="C69" s="133" t="s">
        <v>156</v>
      </c>
      <c r="D69" s="163" t="s">
        <v>71</v>
      </c>
      <c r="E69" s="164">
        <f>E68</f>
        <v>6</v>
      </c>
      <c r="F69" s="205"/>
      <c r="G69" s="207">
        <f t="shared" si="4"/>
        <v>0</v>
      </c>
      <c r="H69" s="166"/>
      <c r="I69" s="196"/>
      <c r="J69" s="199" t="s">
        <v>357</v>
      </c>
      <c r="K69" s="125"/>
      <c r="L69" s="125"/>
      <c r="M69" s="125"/>
      <c r="N69" s="125"/>
      <c r="O69" s="125"/>
    </row>
    <row r="70" spans="1:94" s="188" customFormat="1" outlineLevel="1" x14ac:dyDescent="0.2">
      <c r="A70" s="161">
        <f>IF(ISNUMBER(A69),A69+1,IF(ISNUMBER(A68),A68+1,IF(ISNUMBER(A67),A67+1,IF(ISNUMBER(A66),A66+1,IF(ISNUMBER(A65),A65+1,IF(ISNUMBER(A64),A64+1,IF(ISNUMBER(#REF!),#REF!+1,0)))))))</f>
        <v>57</v>
      </c>
      <c r="B70" s="162" t="s">
        <v>130</v>
      </c>
      <c r="C70" s="133" t="s">
        <v>220</v>
      </c>
      <c r="D70" s="163" t="s">
        <v>71</v>
      </c>
      <c r="E70" s="164">
        <f>E68+E66+E63+E62</f>
        <v>28</v>
      </c>
      <c r="F70" s="205"/>
      <c r="G70" s="207">
        <f t="shared" si="4"/>
        <v>0</v>
      </c>
      <c r="H70" s="166"/>
      <c r="I70" s="198"/>
      <c r="J70" s="189"/>
    </row>
    <row r="71" spans="1:94" outlineLevel="1" x14ac:dyDescent="0.2">
      <c r="A71" s="161"/>
      <c r="B71" s="162"/>
      <c r="C71" s="187" t="s">
        <v>319</v>
      </c>
      <c r="D71" s="190"/>
      <c r="E71" s="164"/>
      <c r="F71" s="164"/>
      <c r="G71" s="165"/>
      <c r="H71" s="166"/>
      <c r="I71" s="196"/>
      <c r="J71" s="166"/>
      <c r="BQ71" s="182"/>
      <c r="BR71" s="182"/>
    </row>
    <row r="72" spans="1:94" outlineLevel="1" x14ac:dyDescent="0.2">
      <c r="A72" s="161">
        <f>IF(ISNUMBER(A71),A71+1,IF(ISNUMBER(#REF!),#REF!+1,IF(ISNUMBER(#REF!),#REF!+1,IF(ISNUMBER(#REF!),#REF!+1,IF(ISNUMBER(#REF!),#REF!+1,IF(ISNUMBER(#REF!),#REF!+1,IF(ISNUMBER(#REF!),#REF!+1,0)))))))</f>
        <v>0</v>
      </c>
      <c r="B72" s="162" t="s">
        <v>295</v>
      </c>
      <c r="C72" s="133" t="s">
        <v>83</v>
      </c>
      <c r="D72" s="163" t="s">
        <v>71</v>
      </c>
      <c r="E72" s="164">
        <v>1</v>
      </c>
      <c r="F72" s="205"/>
      <c r="G72" s="207">
        <f t="shared" ref="G72:G81" si="5">E72*F72</f>
        <v>0</v>
      </c>
      <c r="H72" s="166"/>
      <c r="I72" s="196"/>
      <c r="J72" s="166"/>
      <c r="BQ72" s="182"/>
      <c r="BR72" s="182"/>
    </row>
    <row r="73" spans="1:94" ht="22.5" outlineLevel="1" x14ac:dyDescent="0.2">
      <c r="A73" s="161">
        <f>IF(ISNUMBER(A72),A72+1,IF(ISNUMBER(A71),A71+1,IF(ISNUMBER(#REF!),#REF!+1,IF(ISNUMBER(#REF!),#REF!+1,IF(ISNUMBER(#REF!),#REF!+1,IF(ISNUMBER(#REF!),#REF!+1,IF(ISNUMBER(#REF!),#REF!+1,0)))))))</f>
        <v>1</v>
      </c>
      <c r="B73" s="162" t="s">
        <v>296</v>
      </c>
      <c r="C73" s="133" t="s">
        <v>318</v>
      </c>
      <c r="D73" s="163" t="s">
        <v>71</v>
      </c>
      <c r="E73" s="164">
        <v>1</v>
      </c>
      <c r="F73" s="205"/>
      <c r="G73" s="207">
        <f t="shared" si="5"/>
        <v>0</v>
      </c>
      <c r="H73" s="166" t="s">
        <v>272</v>
      </c>
      <c r="I73" s="196" t="s">
        <v>273</v>
      </c>
      <c r="J73" s="166"/>
      <c r="AP73" s="125">
        <v>2</v>
      </c>
      <c r="AQ73" s="125">
        <f>IF(AP73=1,#REF!,0)</f>
        <v>0</v>
      </c>
      <c r="AR73" s="125" t="e">
        <f>IF(AP73=2,#REF!,0)</f>
        <v>#REF!</v>
      </c>
      <c r="AS73" s="125">
        <f>IF(AP73=3,#REF!,0)</f>
        <v>0</v>
      </c>
      <c r="AT73" s="125">
        <f>IF(AP73=4,#REF!,0)</f>
        <v>0</v>
      </c>
      <c r="AU73" s="125">
        <f>IF(AP73=5,#REF!,0)</f>
        <v>0</v>
      </c>
      <c r="BQ73" s="182">
        <v>1</v>
      </c>
      <c r="BR73" s="182">
        <v>7</v>
      </c>
      <c r="CP73" s="125">
        <v>1.06E-3</v>
      </c>
    </row>
    <row r="74" spans="1:94" outlineLevel="1" x14ac:dyDescent="0.2">
      <c r="A74" s="161">
        <f>IF(ISNUMBER(A73),A73+1,IF(ISNUMBER(A72),A72+1,IF(ISNUMBER(A71),A71+1,IF(ISNUMBER(#REF!),#REF!+1,IF(ISNUMBER(#REF!),#REF!+1,IF(ISNUMBER(#REF!),#REF!+1,IF(ISNUMBER(#REF!),#REF!+1,0)))))))</f>
        <v>2</v>
      </c>
      <c r="B74" s="162" t="s">
        <v>297</v>
      </c>
      <c r="C74" s="133" t="s">
        <v>257</v>
      </c>
      <c r="D74" s="163" t="s">
        <v>71</v>
      </c>
      <c r="E74" s="164">
        <v>2</v>
      </c>
      <c r="F74" s="205"/>
      <c r="G74" s="207">
        <f t="shared" si="5"/>
        <v>0</v>
      </c>
      <c r="H74" s="166"/>
      <c r="I74" s="196"/>
      <c r="J74" s="166"/>
      <c r="BQ74" s="182"/>
      <c r="BR74" s="182"/>
    </row>
    <row r="75" spans="1:94" outlineLevel="1" x14ac:dyDescent="0.2">
      <c r="A75" s="161">
        <f>IF(ISNUMBER(A74),A74+1,IF(ISNUMBER(A73),A73+1,IF(ISNUMBER(A72),A72+1,IF(ISNUMBER(A71),A71+1,IF(ISNUMBER(#REF!),#REF!+1,IF(ISNUMBER(#REF!),#REF!+1,IF(ISNUMBER(#REF!),#REF!+1,0)))))))</f>
        <v>3</v>
      </c>
      <c r="B75" s="162" t="s">
        <v>298</v>
      </c>
      <c r="C75" s="133" t="s">
        <v>181</v>
      </c>
      <c r="D75" s="163" t="s">
        <v>71</v>
      </c>
      <c r="E75" s="164">
        <v>2</v>
      </c>
      <c r="F75" s="205"/>
      <c r="G75" s="207">
        <f t="shared" si="5"/>
        <v>0</v>
      </c>
      <c r="H75" s="166"/>
      <c r="I75" s="196"/>
      <c r="J75" s="166"/>
      <c r="BQ75" s="182"/>
      <c r="BR75" s="182"/>
    </row>
    <row r="76" spans="1:94" outlineLevel="1" x14ac:dyDescent="0.2">
      <c r="A76" s="161">
        <f>IF(ISNUMBER(A75),A75+1,IF(ISNUMBER(A74),A74+1,IF(ISNUMBER(A73),A73+1,IF(ISNUMBER(A72),A72+1,IF(ISNUMBER(A71),A71+1,IF(ISNUMBER(#REF!),#REF!+1,IF(ISNUMBER(#REF!),#REF!+1,0)))))))</f>
        <v>4</v>
      </c>
      <c r="B76" s="162" t="s">
        <v>299</v>
      </c>
      <c r="C76" s="133" t="s">
        <v>180</v>
      </c>
      <c r="D76" s="163" t="s">
        <v>71</v>
      </c>
      <c r="E76" s="164">
        <v>2</v>
      </c>
      <c r="F76" s="205"/>
      <c r="G76" s="207">
        <f t="shared" si="5"/>
        <v>0</v>
      </c>
      <c r="H76" s="166"/>
      <c r="I76" s="196"/>
      <c r="J76" s="166"/>
      <c r="BQ76" s="182"/>
      <c r="BR76" s="182"/>
    </row>
    <row r="77" spans="1:94" outlineLevel="1" x14ac:dyDescent="0.2">
      <c r="A77" s="161">
        <f>IF(ISNUMBER(A76),A76+1,IF(ISNUMBER(A75),A75+1,IF(ISNUMBER(A74),A74+1,IF(ISNUMBER(A73),A73+1,IF(ISNUMBER(A72),A72+1,IF(ISNUMBER(A71),A71+1,IF(ISNUMBER(#REF!),#REF!+1,0)))))))</f>
        <v>5</v>
      </c>
      <c r="B77" s="162" t="s">
        <v>324</v>
      </c>
      <c r="C77" s="133" t="s">
        <v>174</v>
      </c>
      <c r="D77" s="163" t="s">
        <v>71</v>
      </c>
      <c r="E77" s="164">
        <v>2</v>
      </c>
      <c r="F77" s="205"/>
      <c r="G77" s="207">
        <f t="shared" si="5"/>
        <v>0</v>
      </c>
      <c r="H77" s="166"/>
      <c r="I77" s="196"/>
      <c r="J77" s="166"/>
      <c r="BQ77" s="182"/>
      <c r="BR77" s="182"/>
    </row>
    <row r="78" spans="1:94" s="188" customFormat="1" outlineLevel="1" x14ac:dyDescent="0.2">
      <c r="A78" s="161">
        <f>IF(ISNUMBER(A77),A77+1,IF(ISNUMBER(A76),A76+1,IF(ISNUMBER(A75),A75+1,IF(ISNUMBER(A74),A74+1,IF(ISNUMBER(A73),A73+1,IF(ISNUMBER(A72),A72+1,IF(ISNUMBER(#REF!),#REF!+1,0)))))))</f>
        <v>6</v>
      </c>
      <c r="B78" s="162" t="s">
        <v>325</v>
      </c>
      <c r="C78" s="133" t="s">
        <v>156</v>
      </c>
      <c r="D78" s="163" t="s">
        <v>71</v>
      </c>
      <c r="E78" s="164">
        <f>E77</f>
        <v>2</v>
      </c>
      <c r="F78" s="205"/>
      <c r="G78" s="207">
        <f t="shared" si="5"/>
        <v>0</v>
      </c>
      <c r="H78" s="166"/>
      <c r="I78" s="196"/>
      <c r="J78" s="166"/>
      <c r="K78" s="125"/>
      <c r="L78" s="125"/>
      <c r="M78" s="125"/>
      <c r="N78" s="125"/>
      <c r="O78" s="125"/>
    </row>
    <row r="79" spans="1:94" s="188" customFormat="1" outlineLevel="1" x14ac:dyDescent="0.2">
      <c r="A79" s="161">
        <f>IF(ISNUMBER(A78),A78+1,IF(ISNUMBER(A77),A77+1,IF(ISNUMBER(A76),A76+1,IF(ISNUMBER(A75),A75+1,IF(ISNUMBER(A74),A74+1,IF(ISNUMBER(A73),A73+1,IF(ISNUMBER(#REF!),#REF!+1,0)))))))</f>
        <v>7</v>
      </c>
      <c r="B79" s="162" t="s">
        <v>326</v>
      </c>
      <c r="C79" s="133" t="s">
        <v>220</v>
      </c>
      <c r="D79" s="163" t="s">
        <v>71</v>
      </c>
      <c r="E79" s="164">
        <f>E77+E76+E75</f>
        <v>6</v>
      </c>
      <c r="F79" s="205"/>
      <c r="G79" s="207">
        <f t="shared" si="5"/>
        <v>0</v>
      </c>
      <c r="H79" s="166"/>
      <c r="I79" s="198"/>
      <c r="J79" s="189"/>
      <c r="K79" s="125"/>
    </row>
    <row r="80" spans="1:94" s="188" customFormat="1" ht="33.75" outlineLevel="1" x14ac:dyDescent="0.2">
      <c r="A80" s="161">
        <f>IF(ISNUMBER(A79),A79+1,IF(ISNUMBER(A78),A78+1,IF(ISNUMBER(A77),A77+1,IF(ISNUMBER(A76),A76+1,IF(ISNUMBER(A75),A75+1,IF(ISNUMBER(A74),A74+1,IF(ISNUMBER(#REF!),#REF!+1,0)))))))</f>
        <v>8</v>
      </c>
      <c r="B80" s="162" t="s">
        <v>327</v>
      </c>
      <c r="C80" s="133" t="s">
        <v>320</v>
      </c>
      <c r="D80" s="163" t="s">
        <v>71</v>
      </c>
      <c r="E80" s="164">
        <v>1</v>
      </c>
      <c r="F80" s="205"/>
      <c r="G80" s="207">
        <f t="shared" si="5"/>
        <v>0</v>
      </c>
      <c r="H80" s="166" t="s">
        <v>170</v>
      </c>
      <c r="I80" s="196" t="s">
        <v>274</v>
      </c>
      <c r="J80" s="166"/>
      <c r="K80" s="125"/>
    </row>
    <row r="81" spans="1:94" s="188" customFormat="1" outlineLevel="1" x14ac:dyDescent="0.2">
      <c r="A81" s="161">
        <f>IF(ISNUMBER(A80),A80+1,IF(ISNUMBER(A79),A79+1,IF(ISNUMBER(A78),A78+1,IF(ISNUMBER(A77),A77+1,IF(ISNUMBER(A76),A76+1,IF(ISNUMBER(A75),A75+1,IF(ISNUMBER(#REF!),#REF!+1,0)))))))</f>
        <v>9</v>
      </c>
      <c r="B81" s="162" t="s">
        <v>328</v>
      </c>
      <c r="C81" s="133" t="s">
        <v>258</v>
      </c>
      <c r="D81" s="163" t="s">
        <v>71</v>
      </c>
      <c r="E81" s="164">
        <v>1</v>
      </c>
      <c r="F81" s="205"/>
      <c r="G81" s="207">
        <f t="shared" si="5"/>
        <v>0</v>
      </c>
      <c r="H81" s="166" t="s">
        <v>170</v>
      </c>
      <c r="I81" s="196" t="s">
        <v>260</v>
      </c>
      <c r="J81" s="166"/>
      <c r="K81" s="125"/>
    </row>
    <row r="82" spans="1:94" outlineLevel="1" x14ac:dyDescent="0.2">
      <c r="A82" s="161">
        <f>IF(ISNUMBER(#REF!),#REF!+1,IF(ISNUMBER(A81),A81+1,IF(ISNUMBER(A80),A80+1,IF(ISNUMBER(A79),A79+1,IF(ISNUMBER(A78),A78+1,IF(ISNUMBER(A77),A77+1,IF(ISNUMBER(#REF!),#REF!+1,0)))))))</f>
        <v>10</v>
      </c>
      <c r="B82" s="162" t="s">
        <v>342</v>
      </c>
      <c r="C82" s="133" t="s">
        <v>153</v>
      </c>
      <c r="D82" s="163" t="s">
        <v>73</v>
      </c>
      <c r="E82" s="164">
        <v>1</v>
      </c>
      <c r="F82" s="205"/>
      <c r="G82" s="207">
        <f>E82*F82</f>
        <v>0</v>
      </c>
      <c r="H82" s="166"/>
      <c r="I82" s="196"/>
      <c r="J82" s="166" t="s">
        <v>358</v>
      </c>
      <c r="AP82" s="125">
        <v>2</v>
      </c>
      <c r="AQ82" s="125">
        <f>IF(AP82=1,G83,0)</f>
        <v>0</v>
      </c>
      <c r="AR82" s="125">
        <f>IF(AP82=2,G83,0)</f>
        <v>0</v>
      </c>
      <c r="AS82" s="125">
        <f>IF(AP82=3,G83,0)</f>
        <v>0</v>
      </c>
      <c r="AT82" s="125">
        <f>IF(AP82=4,G83,0)</f>
        <v>0</v>
      </c>
      <c r="AU82" s="125">
        <f>IF(AP82=5,G83,0)</f>
        <v>0</v>
      </c>
      <c r="BQ82" s="125">
        <v>7</v>
      </c>
      <c r="BR82" s="125">
        <v>1002</v>
      </c>
      <c r="CP82" s="125">
        <v>0</v>
      </c>
    </row>
    <row r="83" spans="1:94" outlineLevel="1" x14ac:dyDescent="0.2">
      <c r="A83" s="161">
        <f>IF(ISNUMBER(A82),A82+1,IF(ISNUMBER(#REF!),#REF!+1,IF(ISNUMBER(A81),A81+1,IF(ISNUMBER(A80),A80+1,IF(ISNUMBER(A79),A79+1,IF(ISNUMBER(A78),A78+1,IF(ISNUMBER(#REF!),#REF!+1,0)))))))</f>
        <v>11</v>
      </c>
      <c r="B83" s="162" t="s">
        <v>343</v>
      </c>
      <c r="C83" s="133" t="s">
        <v>200</v>
      </c>
      <c r="D83" s="163" t="s">
        <v>190</v>
      </c>
      <c r="E83" s="164">
        <v>0.5</v>
      </c>
      <c r="F83" s="205"/>
      <c r="G83" s="207">
        <f>E83*F83</f>
        <v>0</v>
      </c>
      <c r="H83" s="166"/>
      <c r="I83" s="196"/>
      <c r="J83" s="166"/>
      <c r="AQ83" s="169">
        <f>SUM(AQ56:AQ82)</f>
        <v>0</v>
      </c>
      <c r="AR83" s="169" t="e">
        <f>SUM(AR56:AR82)</f>
        <v>#REF!</v>
      </c>
      <c r="AS83" s="169">
        <f>SUM(AS56:AS82)</f>
        <v>0</v>
      </c>
      <c r="AT83" s="169">
        <f>SUM(AT56:AT82)</f>
        <v>0</v>
      </c>
      <c r="AU83" s="169">
        <f>SUM(AU56:AU82)</f>
        <v>0</v>
      </c>
    </row>
    <row r="84" spans="1:94" outlineLevel="1" x14ac:dyDescent="0.2">
      <c r="A84" s="161"/>
      <c r="B84" s="170" t="s">
        <v>68</v>
      </c>
      <c r="C84" s="171" t="s">
        <v>99</v>
      </c>
      <c r="D84" s="172"/>
      <c r="E84" s="173"/>
      <c r="F84" s="174">
        <f>SUM(G57:G81)</f>
        <v>0</v>
      </c>
      <c r="G84" s="175">
        <f>SUM(G57:G83)</f>
        <v>0</v>
      </c>
      <c r="H84" s="166"/>
      <c r="I84" s="196"/>
      <c r="J84" s="166"/>
      <c r="K84" s="185"/>
      <c r="AQ84" s="169"/>
      <c r="AR84" s="169"/>
      <c r="AS84" s="169"/>
      <c r="AT84" s="169"/>
      <c r="AU84" s="169"/>
    </row>
    <row r="85" spans="1:94" x14ac:dyDescent="0.2">
      <c r="A85" s="176" t="s">
        <v>66</v>
      </c>
      <c r="B85" s="177" t="s">
        <v>85</v>
      </c>
      <c r="C85" s="178" t="s">
        <v>86</v>
      </c>
      <c r="D85" s="172"/>
      <c r="E85" s="179"/>
      <c r="F85" s="179"/>
      <c r="G85" s="180"/>
      <c r="H85" s="166"/>
      <c r="I85" s="196"/>
      <c r="J85" s="166"/>
      <c r="AP85" s="125">
        <v>2</v>
      </c>
      <c r="AQ85" s="125">
        <f>IF(AP85=1,G87,0)</f>
        <v>0</v>
      </c>
      <c r="AR85" s="125">
        <f>IF(AP85=2,G87,0)</f>
        <v>0</v>
      </c>
      <c r="AS85" s="125">
        <f>IF(AP85=3,G87,0)</f>
        <v>0</v>
      </c>
      <c r="AT85" s="125">
        <f>IF(AP85=4,G87,0)</f>
        <v>0</v>
      </c>
      <c r="AU85" s="125">
        <f>IF(AP85=5,G87,0)</f>
        <v>0</v>
      </c>
      <c r="BQ85" s="125">
        <v>1</v>
      </c>
      <c r="BR85" s="125">
        <v>7</v>
      </c>
      <c r="CP85" s="125">
        <v>6.9999999999999994E-5</v>
      </c>
    </row>
    <row r="86" spans="1:94" ht="33.75" outlineLevel="1" x14ac:dyDescent="0.2">
      <c r="A86" s="161">
        <f>IF(ISNUMBER(A85),A85+1,IF(ISNUMBER(A84),A84+1,IF(ISNUMBER(A83),A83+1,IF(ISNUMBER(A82),A82+1,IF(ISNUMBER(#REF!),#REF!+1,IF(ISNUMBER(A81),A81+1,IF(ISNUMBER(#REF!),#REF!+1,0)))))))</f>
        <v>12</v>
      </c>
      <c r="B86" s="162" t="s">
        <v>133</v>
      </c>
      <c r="C86" s="133" t="s">
        <v>178</v>
      </c>
      <c r="D86" s="163" t="s">
        <v>87</v>
      </c>
      <c r="E86" s="164">
        <v>30</v>
      </c>
      <c r="F86" s="205"/>
      <c r="G86" s="207">
        <f>E86*F86</f>
        <v>0</v>
      </c>
      <c r="H86" s="166"/>
      <c r="I86" s="196"/>
      <c r="J86" s="166"/>
    </row>
    <row r="87" spans="1:94" ht="33.75" outlineLevel="1" x14ac:dyDescent="0.2">
      <c r="A87" s="161">
        <f>IF(ISNUMBER(A86),A86+1,IF(ISNUMBER(A85),A85+1,IF(ISNUMBER(A84),A84+1,IF(ISNUMBER(A83),A83+1,IF(ISNUMBER(A82),A82+1,IF(ISNUMBER(#REF!),#REF!+1,IF(ISNUMBER(#REF!),#REF!+1,0)))))))</f>
        <v>13</v>
      </c>
      <c r="B87" s="162" t="s">
        <v>134</v>
      </c>
      <c r="C87" s="133" t="s">
        <v>179</v>
      </c>
      <c r="D87" s="163" t="s">
        <v>87</v>
      </c>
      <c r="E87" s="164">
        <v>60</v>
      </c>
      <c r="F87" s="205"/>
      <c r="G87" s="207">
        <f>E87*F87</f>
        <v>0</v>
      </c>
      <c r="H87" s="166"/>
      <c r="I87" s="196"/>
      <c r="J87" s="166"/>
      <c r="AQ87" s="169"/>
      <c r="AR87" s="169"/>
      <c r="AS87" s="169"/>
      <c r="AT87" s="169"/>
      <c r="AU87" s="169"/>
    </row>
    <row r="88" spans="1:94" outlineLevel="1" x14ac:dyDescent="0.2">
      <c r="A88" s="161">
        <f>IF(ISNUMBER(A87),A87+1,IF(ISNUMBER(A86),A86+1,IF(ISNUMBER(A85),A85+1,IF(ISNUMBER(A84),A84+1,IF(ISNUMBER(A83),A83+1,IF(ISNUMBER(A82),A82+1,IF(ISNUMBER(#REF!),#REF!+1,0)))))))</f>
        <v>14</v>
      </c>
      <c r="B88" s="162" t="s">
        <v>172</v>
      </c>
      <c r="C88" s="133" t="s">
        <v>173</v>
      </c>
      <c r="D88" s="163" t="s">
        <v>73</v>
      </c>
      <c r="E88" s="164">
        <v>1</v>
      </c>
      <c r="F88" s="205"/>
      <c r="G88" s="207">
        <f>E88*F88</f>
        <v>0</v>
      </c>
      <c r="H88" s="166"/>
      <c r="I88" s="196"/>
      <c r="J88" s="166"/>
      <c r="K88" s="185"/>
      <c r="AQ88" s="169">
        <f>SUM(AQ85:AQ86)</f>
        <v>0</v>
      </c>
      <c r="AR88" s="169">
        <f>SUM(AR85:AR86)</f>
        <v>0</v>
      </c>
      <c r="AS88" s="169">
        <f>SUM(AS85:AS86)</f>
        <v>0</v>
      </c>
      <c r="AT88" s="169">
        <f>SUM(AT85:AT86)</f>
        <v>0</v>
      </c>
      <c r="AU88" s="169">
        <f>SUM(AU85:AU86)</f>
        <v>0</v>
      </c>
    </row>
    <row r="89" spans="1:94" ht="22.5" outlineLevel="1" x14ac:dyDescent="0.2">
      <c r="A89" s="161">
        <f>IF(ISNUMBER(A88),A88+1,IF(ISNUMBER(A87),A87+1,IF(ISNUMBER(A86),A86+1,IF(ISNUMBER(A85),A85+1,IF(ISNUMBER(A84),A84+1,IF(ISNUMBER(A83),A83+1,IF(ISNUMBER(#REF!),#REF!+1,0)))))))</f>
        <v>15</v>
      </c>
      <c r="B89" s="162" t="s">
        <v>160</v>
      </c>
      <c r="C89" s="133" t="s">
        <v>155</v>
      </c>
      <c r="D89" s="163" t="s">
        <v>190</v>
      </c>
      <c r="E89" s="164">
        <f>SUM(E86:E87)/1000</f>
        <v>0.09</v>
      </c>
      <c r="F89" s="205"/>
      <c r="G89" s="207">
        <f>E89*F89</f>
        <v>0</v>
      </c>
      <c r="H89" s="166"/>
      <c r="I89" s="196"/>
      <c r="J89" s="166"/>
      <c r="AQ89" s="169"/>
      <c r="AR89" s="169"/>
      <c r="AS89" s="169"/>
      <c r="AT89" s="169"/>
      <c r="AU89" s="169"/>
    </row>
    <row r="90" spans="1:94" outlineLevel="1" x14ac:dyDescent="0.2">
      <c r="A90" s="161"/>
      <c r="B90" s="170" t="s">
        <v>68</v>
      </c>
      <c r="C90" s="171" t="s">
        <v>100</v>
      </c>
      <c r="D90" s="172"/>
      <c r="E90" s="173"/>
      <c r="F90" s="174"/>
      <c r="G90" s="175">
        <f>SUM(G86:G89)</f>
        <v>0</v>
      </c>
      <c r="H90" s="166"/>
      <c r="I90" s="196"/>
      <c r="J90" s="166"/>
    </row>
    <row r="91" spans="1:94" x14ac:dyDescent="0.2">
      <c r="A91" s="176" t="s">
        <v>66</v>
      </c>
      <c r="B91" s="177" t="s">
        <v>163</v>
      </c>
      <c r="C91" s="178" t="s">
        <v>164</v>
      </c>
      <c r="D91" s="172"/>
      <c r="E91" s="179"/>
      <c r="F91" s="179"/>
      <c r="G91" s="180"/>
      <c r="H91" s="166"/>
      <c r="I91" s="196"/>
      <c r="J91" s="166"/>
    </row>
    <row r="92" spans="1:94" outlineLevel="1" x14ac:dyDescent="0.2">
      <c r="A92" s="161">
        <f>IF(ISNUMBER(A91),A91+1,IF(ISNUMBER(A90),A90+1,IF(ISNUMBER(A89),A89+1,IF(ISNUMBER(A88),A88+1,IF(ISNUMBER(A87),A87+1,IF(ISNUMBER(A86),A86+1,IF(ISNUMBER(#REF!),#REF!+1,0)))))))</f>
        <v>16</v>
      </c>
      <c r="B92" s="162" t="s">
        <v>166</v>
      </c>
      <c r="C92" s="133" t="s">
        <v>201</v>
      </c>
      <c r="D92" s="163" t="s">
        <v>168</v>
      </c>
      <c r="E92" s="164">
        <f>SUM(N40:N44)*1.2</f>
        <v>123.60520897325353</v>
      </c>
      <c r="F92" s="164"/>
      <c r="G92" s="165">
        <f>E92*F92</f>
        <v>0</v>
      </c>
      <c r="H92" s="166"/>
      <c r="I92" s="196"/>
      <c r="J92" s="166"/>
      <c r="AB92" s="169">
        <f>SUM(AB90:AB91)</f>
        <v>0</v>
      </c>
      <c r="AC92" s="169">
        <f>SUM(AC90:AC91)</f>
        <v>0</v>
      </c>
      <c r="AD92" s="169">
        <f>SUM(AD90:AD91)</f>
        <v>0</v>
      </c>
      <c r="AE92" s="169">
        <f>SUM(AE90:AE91)</f>
        <v>0</v>
      </c>
      <c r="AF92" s="169">
        <f>SUM(AF90:AF91)</f>
        <v>0</v>
      </c>
    </row>
    <row r="93" spans="1:94" outlineLevel="1" x14ac:dyDescent="0.2">
      <c r="A93" s="161"/>
      <c r="B93" s="170" t="s">
        <v>68</v>
      </c>
      <c r="C93" s="171" t="s">
        <v>165</v>
      </c>
      <c r="D93" s="172"/>
      <c r="E93" s="173"/>
      <c r="F93" s="173"/>
      <c r="G93" s="175">
        <f>G92</f>
        <v>0</v>
      </c>
      <c r="H93" s="166"/>
      <c r="I93" s="196"/>
      <c r="J93" s="166"/>
    </row>
    <row r="94" spans="1:94" x14ac:dyDescent="0.2">
      <c r="A94" s="176" t="s">
        <v>66</v>
      </c>
      <c r="B94" s="177" t="s">
        <v>208</v>
      </c>
      <c r="C94" s="178" t="s">
        <v>209</v>
      </c>
      <c r="D94" s="172"/>
      <c r="E94" s="179"/>
      <c r="F94" s="179"/>
      <c r="G94" s="180"/>
      <c r="H94" s="180"/>
      <c r="I94" s="195"/>
      <c r="J94" s="186"/>
      <c r="K94" s="191"/>
      <c r="L94" s="191"/>
    </row>
    <row r="95" spans="1:94" ht="33.75" outlineLevel="1" x14ac:dyDescent="0.2">
      <c r="A95" s="161">
        <f>IF(ISNUMBER(A94),A94+1,IF(ISNUMBER(A93),A93+1,IF(ISNUMBER(A92),A92+1,IF(ISNUMBER(A91),A91+1,IF(ISNUMBER(A90),A90+1,IF(ISNUMBER(A89),A89+1,IF(ISNUMBER(#REF!),#REF!+1,0)))))))</f>
        <v>17</v>
      </c>
      <c r="B95" s="162" t="s">
        <v>300</v>
      </c>
      <c r="C95" s="133" t="s">
        <v>338</v>
      </c>
      <c r="D95" s="163" t="s">
        <v>73</v>
      </c>
      <c r="E95" s="164">
        <v>1</v>
      </c>
      <c r="F95" s="205"/>
      <c r="G95" s="207">
        <f>E95*F95</f>
        <v>0</v>
      </c>
      <c r="H95" s="192"/>
      <c r="I95" s="195"/>
      <c r="J95" s="186"/>
      <c r="K95" s="191"/>
      <c r="L95" s="191"/>
    </row>
    <row r="96" spans="1:94" ht="33.75" outlineLevel="1" x14ac:dyDescent="0.2">
      <c r="A96" s="200">
        <f>IF(ISNUMBER(A95),A95+1,IF(ISNUMBER(A94),A94+1,IF(ISNUMBER(A93),A93+1,IF(ISNUMBER(A92),A92+1,IF(ISNUMBER(A91),A91+1,IF(ISNUMBER(A90),A90+1,IF(ISNUMBER(#REF!),#REF!+1,0)))))))</f>
        <v>18</v>
      </c>
      <c r="B96" s="201" t="s">
        <v>92</v>
      </c>
      <c r="C96" s="204" t="s">
        <v>337</v>
      </c>
      <c r="D96" s="202" t="s">
        <v>73</v>
      </c>
      <c r="E96" s="203"/>
      <c r="F96" s="209"/>
      <c r="G96" s="207">
        <f>E96*F96</f>
        <v>0</v>
      </c>
      <c r="H96" s="192"/>
      <c r="I96" s="195"/>
      <c r="J96" s="166" t="s">
        <v>359</v>
      </c>
      <c r="K96" s="191"/>
      <c r="L96" s="191"/>
    </row>
    <row r="97" spans="1:12" ht="22.5" outlineLevel="1" x14ac:dyDescent="0.2">
      <c r="A97" s="161">
        <f>IF(ISNUMBER(A96),A96+1,IF(ISNUMBER(A95),A95+1,IF(ISNUMBER(A94),A94+1,IF(ISNUMBER(A93),A93+1,IF(ISNUMBER(A92),A92+1,IF(ISNUMBER(A91),A91+1,IF(ISNUMBER(#REF!),#REF!+1,0)))))))</f>
        <v>19</v>
      </c>
      <c r="B97" s="162" t="s">
        <v>224</v>
      </c>
      <c r="C97" s="133" t="s">
        <v>336</v>
      </c>
      <c r="D97" s="163" t="s">
        <v>73</v>
      </c>
      <c r="E97" s="164">
        <v>1</v>
      </c>
      <c r="F97" s="205"/>
      <c r="G97" s="207">
        <f>E97*F97</f>
        <v>0</v>
      </c>
      <c r="H97" s="192"/>
      <c r="I97" s="195"/>
      <c r="J97" s="186"/>
      <c r="K97" s="191"/>
      <c r="L97" s="191"/>
    </row>
    <row r="98" spans="1:12" ht="22.5" outlineLevel="1" x14ac:dyDescent="0.2">
      <c r="A98" s="161">
        <f>IF(ISNUMBER(A97),A97+1,IF(ISNUMBER(A96),A96+1,IF(ISNUMBER(A95),A95+1,IF(ISNUMBER(A94),A94+1,IF(ISNUMBER(A93),A93+1,IF(ISNUMBER(A92),A92+1,IF(ISNUMBER(#REF!),#REF!+1,0)))))))</f>
        <v>20</v>
      </c>
      <c r="B98" s="162" t="s">
        <v>301</v>
      </c>
      <c r="C98" s="133" t="s">
        <v>339</v>
      </c>
      <c r="D98" s="163" t="s">
        <v>73</v>
      </c>
      <c r="E98" s="164">
        <v>1</v>
      </c>
      <c r="F98" s="205"/>
      <c r="G98" s="207">
        <f>E98*F98</f>
        <v>0</v>
      </c>
      <c r="H98" s="192"/>
      <c r="I98" s="195"/>
      <c r="J98" s="186"/>
      <c r="K98" s="191"/>
      <c r="L98" s="191"/>
    </row>
    <row r="99" spans="1:12" ht="33.75" outlineLevel="1" x14ac:dyDescent="0.2">
      <c r="A99" s="161">
        <f>IF(ISNUMBER(A98),A98+1,IF(ISNUMBER(A97),A97+1,IF(ISNUMBER(A96),A96+1,IF(ISNUMBER(A95),A95+1,IF(ISNUMBER(A94),A94+1,IF(ISNUMBER(A93),A93+1,IF(ISNUMBER(#REF!),#REF!+1,0)))))))</f>
        <v>21</v>
      </c>
      <c r="B99" s="162" t="s">
        <v>346</v>
      </c>
      <c r="C99" s="133" t="s">
        <v>210</v>
      </c>
      <c r="D99" s="163" t="s">
        <v>73</v>
      </c>
      <c r="E99" s="164">
        <v>1</v>
      </c>
      <c r="F99" s="205"/>
      <c r="G99" s="207">
        <f>E99*F99</f>
        <v>0</v>
      </c>
      <c r="H99" s="192"/>
      <c r="I99" s="195"/>
      <c r="J99" s="199" t="s">
        <v>360</v>
      </c>
      <c r="K99" s="191"/>
      <c r="L99" s="191"/>
    </row>
    <row r="100" spans="1:12" outlineLevel="1" x14ac:dyDescent="0.2">
      <c r="A100" s="172"/>
      <c r="B100" s="170" t="s">
        <v>68</v>
      </c>
      <c r="C100" s="171" t="str">
        <f>C94</f>
        <v>Demontáže a úprava stávajících zařízení</v>
      </c>
      <c r="D100" s="172"/>
      <c r="E100" s="173"/>
      <c r="F100" s="173"/>
      <c r="G100" s="175">
        <f>SUM(G95:G99)</f>
        <v>0</v>
      </c>
      <c r="H100" s="175"/>
      <c r="I100" s="195"/>
      <c r="J100" s="186"/>
      <c r="K100" s="191"/>
      <c r="L100" s="191"/>
    </row>
    <row r="101" spans="1:12" x14ac:dyDescent="0.2">
      <c r="A101" s="176" t="s">
        <v>66</v>
      </c>
      <c r="B101" s="177" t="s">
        <v>207</v>
      </c>
      <c r="C101" s="178" t="s">
        <v>91</v>
      </c>
      <c r="D101" s="172"/>
      <c r="E101" s="179"/>
      <c r="F101" s="179"/>
      <c r="G101" s="180"/>
      <c r="H101" s="166"/>
      <c r="I101" s="196"/>
      <c r="J101" s="166"/>
    </row>
    <row r="102" spans="1:12" outlineLevel="1" x14ac:dyDescent="0.2">
      <c r="A102" s="161">
        <f>IF(ISNUMBER(A101),A101+1,IF(ISNUMBER(A100),A100+1,IF(ISNUMBER(A99),A99+1,IF(ISNUMBER(A98),A98+1,IF(ISNUMBER(A97),A97+1,IF(ISNUMBER(A96),A96+1,IF(ISNUMBER(#REF!),#REF!+1,0)))))))</f>
        <v>22</v>
      </c>
      <c r="B102" s="162" t="s">
        <v>225</v>
      </c>
      <c r="C102" s="133" t="s">
        <v>147</v>
      </c>
      <c r="D102" s="163" t="s">
        <v>202</v>
      </c>
      <c r="E102" s="192">
        <v>14</v>
      </c>
      <c r="F102" s="205"/>
      <c r="G102" s="207">
        <f t="shared" ref="G102:G111" si="6">E102*F102</f>
        <v>0</v>
      </c>
      <c r="H102" s="166"/>
      <c r="I102" s="196"/>
      <c r="J102" s="166"/>
    </row>
    <row r="103" spans="1:12" outlineLevel="1" x14ac:dyDescent="0.2">
      <c r="A103" s="161">
        <f>IF(ISNUMBER(A102),A102+1,IF(ISNUMBER(A101),A101+1,IF(ISNUMBER(A100),A100+1,IF(ISNUMBER(A99),A99+1,IF(ISNUMBER(A98),A98+1,IF(ISNUMBER(A97),A97+1,IF(ISNUMBER(#REF!),#REF!+1,0)))))))</f>
        <v>23</v>
      </c>
      <c r="B103" s="162" t="s">
        <v>302</v>
      </c>
      <c r="C103" s="133" t="s">
        <v>262</v>
      </c>
      <c r="D103" s="163" t="s">
        <v>73</v>
      </c>
      <c r="E103" s="192">
        <v>1</v>
      </c>
      <c r="F103" s="205"/>
      <c r="G103" s="207">
        <f t="shared" si="6"/>
        <v>0</v>
      </c>
      <c r="H103" s="166"/>
      <c r="I103" s="196"/>
      <c r="J103" s="166"/>
    </row>
    <row r="104" spans="1:12" ht="33.75" outlineLevel="1" x14ac:dyDescent="0.2">
      <c r="A104" s="161">
        <f>IF(ISNUMBER(A103),A103+1,IF(ISNUMBER(A102),A102+1,IF(ISNUMBER(A101),A101+1,IF(ISNUMBER(A100),A100+1,IF(ISNUMBER(A99),A99+1,IF(ISNUMBER(A98),A98+1,IF(ISNUMBER(#REF!),#REF!+1,0)))))))</f>
        <v>24</v>
      </c>
      <c r="B104" s="162" t="s">
        <v>226</v>
      </c>
      <c r="C104" s="133" t="s">
        <v>102</v>
      </c>
      <c r="D104" s="163" t="s">
        <v>73</v>
      </c>
      <c r="E104" s="192">
        <v>1</v>
      </c>
      <c r="F104" s="205"/>
      <c r="G104" s="207">
        <f t="shared" si="6"/>
        <v>0</v>
      </c>
      <c r="H104" s="166"/>
      <c r="I104" s="196"/>
      <c r="J104" s="166"/>
    </row>
    <row r="105" spans="1:12" outlineLevel="1" x14ac:dyDescent="0.2">
      <c r="A105" s="161">
        <f>IF(ISNUMBER(A104),A104+1,IF(ISNUMBER(A103),A103+1,IF(ISNUMBER(A102),A102+1,IF(ISNUMBER(A101),A101+1,IF(ISNUMBER(A100),A100+1,IF(ISNUMBER(A99),A99+1,IF(ISNUMBER(#REF!),#REF!+1,0)))))))</f>
        <v>25</v>
      </c>
      <c r="B105" s="162" t="s">
        <v>303</v>
      </c>
      <c r="C105" s="133" t="s">
        <v>93</v>
      </c>
      <c r="D105" s="163" t="s">
        <v>73</v>
      </c>
      <c r="E105" s="192">
        <v>1</v>
      </c>
      <c r="F105" s="205"/>
      <c r="G105" s="207">
        <f t="shared" si="6"/>
        <v>0</v>
      </c>
      <c r="H105" s="166"/>
      <c r="I105" s="196"/>
      <c r="J105" s="166"/>
    </row>
    <row r="106" spans="1:12" outlineLevel="1" x14ac:dyDescent="0.2">
      <c r="A106" s="161">
        <f>IF(ISNUMBER(A105),A105+1,IF(ISNUMBER(A104),A104+1,IF(ISNUMBER(A103),A103+1,IF(ISNUMBER(A102),A102+1,IF(ISNUMBER(A101),A101+1,IF(ISNUMBER(A100),A100+1,IF(ISNUMBER(#REF!),#REF!+1,0)))))))</f>
        <v>26</v>
      </c>
      <c r="B106" s="162" t="s">
        <v>304</v>
      </c>
      <c r="C106" s="133" t="s">
        <v>146</v>
      </c>
      <c r="D106" s="163" t="s">
        <v>73</v>
      </c>
      <c r="E106" s="192">
        <v>1</v>
      </c>
      <c r="F106" s="205"/>
      <c r="G106" s="207">
        <f t="shared" si="6"/>
        <v>0</v>
      </c>
      <c r="H106" s="166"/>
      <c r="I106" s="196"/>
      <c r="J106" s="166" t="s">
        <v>361</v>
      </c>
    </row>
    <row r="107" spans="1:12" ht="22.5" outlineLevel="1" x14ac:dyDescent="0.2">
      <c r="A107" s="161">
        <f>IF(ISNUMBER(A106),A106+1,IF(ISNUMBER(A105),A105+1,IF(ISNUMBER(A104),A104+1,IF(ISNUMBER(A103),A103+1,IF(ISNUMBER(A102),A102+1,IF(ISNUMBER(A101),A101+1,IF(ISNUMBER(#REF!),#REF!+1,0)))))))</f>
        <v>27</v>
      </c>
      <c r="B107" s="162" t="s">
        <v>305</v>
      </c>
      <c r="C107" s="133" t="s">
        <v>154</v>
      </c>
      <c r="D107" s="163" t="s">
        <v>73</v>
      </c>
      <c r="E107" s="192">
        <v>1</v>
      </c>
      <c r="F107" s="205"/>
      <c r="G107" s="208">
        <f t="shared" si="6"/>
        <v>0</v>
      </c>
      <c r="H107" s="166"/>
      <c r="I107" s="196"/>
      <c r="J107" s="166"/>
    </row>
    <row r="108" spans="1:12" outlineLevel="1" x14ac:dyDescent="0.2">
      <c r="A108" s="161">
        <f>IF(ISNUMBER(A107),A107+1,IF(ISNUMBER(A106),A106+1,IF(ISNUMBER(A105),A105+1,IF(ISNUMBER(A104),A104+1,IF(ISNUMBER(A103),A103+1,IF(ISNUMBER(A102),A102+1,IF(ISNUMBER(#REF!),#REF!+1,0)))))))</f>
        <v>28</v>
      </c>
      <c r="B108" s="162" t="s">
        <v>227</v>
      </c>
      <c r="C108" s="133" t="s">
        <v>263</v>
      </c>
      <c r="D108" s="163" t="s">
        <v>73</v>
      </c>
      <c r="E108" s="192">
        <v>1</v>
      </c>
      <c r="F108" s="205"/>
      <c r="G108" s="207">
        <f t="shared" si="6"/>
        <v>0</v>
      </c>
      <c r="H108" s="166"/>
      <c r="I108" s="196"/>
      <c r="J108" s="166" t="s">
        <v>361</v>
      </c>
    </row>
    <row r="109" spans="1:12" ht="33.75" outlineLevel="1" x14ac:dyDescent="0.2">
      <c r="A109" s="161">
        <f>IF(ISNUMBER(A108),A108+1,IF(ISNUMBER(A107),A107+1,IF(ISNUMBER(A106),A106+1,IF(ISNUMBER(A105),A105+1,IF(ISNUMBER(A104),A104+1,IF(ISNUMBER(A103),A103+1,IF(ISNUMBER(#REF!),#REF!+1,0)))))))</f>
        <v>29</v>
      </c>
      <c r="B109" s="162" t="s">
        <v>228</v>
      </c>
      <c r="C109" s="133" t="s">
        <v>101</v>
      </c>
      <c r="D109" s="163" t="s">
        <v>73</v>
      </c>
      <c r="E109" s="192">
        <v>1</v>
      </c>
      <c r="F109" s="205"/>
      <c r="G109" s="207">
        <f t="shared" si="6"/>
        <v>0</v>
      </c>
      <c r="H109" s="166"/>
      <c r="I109" s="196"/>
      <c r="J109" s="166"/>
    </row>
    <row r="110" spans="1:12" ht="33.75" outlineLevel="1" x14ac:dyDescent="0.2">
      <c r="A110" s="161">
        <f>IF(ISNUMBER(A109),A109+1,IF(ISNUMBER(A108),A108+1,IF(ISNUMBER(A107),A107+1,IF(ISNUMBER(A106),A106+1,IF(ISNUMBER(A105),A105+1,IF(ISNUMBER(A104),A104+1,IF(ISNUMBER(#REF!),#REF!+1,0)))))))</f>
        <v>30</v>
      </c>
      <c r="B110" s="162" t="s">
        <v>229</v>
      </c>
      <c r="C110" s="133" t="s">
        <v>270</v>
      </c>
      <c r="D110" s="163" t="s">
        <v>73</v>
      </c>
      <c r="E110" s="192">
        <v>1</v>
      </c>
      <c r="F110" s="205"/>
      <c r="G110" s="207">
        <f t="shared" si="6"/>
        <v>0</v>
      </c>
      <c r="H110" s="166"/>
      <c r="I110" s="196"/>
      <c r="J110" s="166" t="s">
        <v>362</v>
      </c>
    </row>
    <row r="111" spans="1:12" ht="22.5" outlineLevel="1" x14ac:dyDescent="0.2">
      <c r="A111" s="161">
        <f>IF(ISNUMBER(A110),A110+1,IF(ISNUMBER(A109),A109+1,IF(ISNUMBER(A108),A108+1,IF(ISNUMBER(A107),A107+1,IF(ISNUMBER(A106),A106+1,IF(ISNUMBER(A105),A105+1,IF(ISNUMBER(#REF!),#REF!+1,0)))))))</f>
        <v>31</v>
      </c>
      <c r="B111" s="162" t="s">
        <v>230</v>
      </c>
      <c r="C111" s="133" t="s">
        <v>271</v>
      </c>
      <c r="D111" s="163" t="s">
        <v>73</v>
      </c>
      <c r="E111" s="192">
        <v>1</v>
      </c>
      <c r="F111" s="205"/>
      <c r="G111" s="207">
        <f t="shared" si="6"/>
        <v>0</v>
      </c>
      <c r="H111" s="166"/>
      <c r="I111" s="196"/>
      <c r="J111" s="166"/>
    </row>
    <row r="112" spans="1:12" outlineLevel="1" x14ac:dyDescent="0.2">
      <c r="A112" s="172"/>
      <c r="B112" s="170" t="s">
        <v>68</v>
      </c>
      <c r="C112" s="171" t="s">
        <v>94</v>
      </c>
      <c r="D112" s="172"/>
      <c r="E112" s="173"/>
      <c r="F112" s="173"/>
      <c r="G112" s="175">
        <f>SUM(G101:G111)</f>
        <v>0</v>
      </c>
      <c r="H112" s="166"/>
      <c r="I112" s="196"/>
      <c r="J112" s="166"/>
    </row>
    <row r="113" spans="3:7" x14ac:dyDescent="0.2">
      <c r="E113" s="125"/>
    </row>
    <row r="114" spans="3:7" x14ac:dyDescent="0.2">
      <c r="C114" s="153"/>
      <c r="E114" s="125"/>
      <c r="G114" s="185">
        <f>SUM(G112,G100,G93,G90,G84,G56,G38,G25)</f>
        <v>0</v>
      </c>
    </row>
    <row r="115" spans="3:7" ht="45" x14ac:dyDescent="0.2">
      <c r="C115" s="153" t="s">
        <v>132</v>
      </c>
      <c r="E115" s="125"/>
    </row>
    <row r="116" spans="3:7" ht="33.75" x14ac:dyDescent="0.2">
      <c r="C116" s="153" t="s">
        <v>131</v>
      </c>
      <c r="E116" s="125"/>
    </row>
    <row r="117" spans="3:7" ht="45" x14ac:dyDescent="0.2">
      <c r="C117" s="153" t="s">
        <v>149</v>
      </c>
      <c r="E117" s="125"/>
    </row>
    <row r="118" spans="3:7" ht="33.75" x14ac:dyDescent="0.2">
      <c r="C118" s="153" t="s">
        <v>137</v>
      </c>
      <c r="E118" s="125"/>
    </row>
    <row r="119" spans="3:7" ht="198" customHeight="1" x14ac:dyDescent="0.2">
      <c r="C119" s="154" t="s">
        <v>232</v>
      </c>
      <c r="E119" s="125"/>
    </row>
    <row r="120" spans="3:7" x14ac:dyDescent="0.2">
      <c r="C120" s="154"/>
      <c r="E120" s="125"/>
      <c r="G120" s="155">
        <f>SUM(G7:G112)/2</f>
        <v>0</v>
      </c>
    </row>
    <row r="121" spans="3:7" x14ac:dyDescent="0.2">
      <c r="E121" s="125"/>
    </row>
    <row r="122" spans="3:7" x14ac:dyDescent="0.2">
      <c r="E122" s="125"/>
    </row>
    <row r="123" spans="3:7" x14ac:dyDescent="0.2">
      <c r="E123" s="125"/>
    </row>
    <row r="124" spans="3:7" x14ac:dyDescent="0.2">
      <c r="E124" s="125"/>
    </row>
    <row r="125" spans="3:7" x14ac:dyDescent="0.2">
      <c r="E125" s="125"/>
    </row>
    <row r="126" spans="3:7" x14ac:dyDescent="0.2">
      <c r="E126" s="125"/>
    </row>
    <row r="127" spans="3:7" x14ac:dyDescent="0.2">
      <c r="E127" s="125"/>
    </row>
    <row r="128" spans="3:7" x14ac:dyDescent="0.2">
      <c r="E128" s="125"/>
    </row>
    <row r="129" spans="5:5" x14ac:dyDescent="0.2">
      <c r="E129" s="125"/>
    </row>
    <row r="130" spans="5:5" x14ac:dyDescent="0.2">
      <c r="E130" s="125"/>
    </row>
    <row r="131" spans="5:5" x14ac:dyDescent="0.2">
      <c r="E131" s="125"/>
    </row>
    <row r="132" spans="5:5" x14ac:dyDescent="0.2">
      <c r="E132" s="125"/>
    </row>
    <row r="133" spans="5:5" x14ac:dyDescent="0.2">
      <c r="E133" s="125"/>
    </row>
    <row r="134" spans="5:5" x14ac:dyDescent="0.2">
      <c r="E134" s="125"/>
    </row>
    <row r="135" spans="5:5" x14ac:dyDescent="0.2">
      <c r="E135" s="125"/>
    </row>
    <row r="136" spans="5:5" x14ac:dyDescent="0.2">
      <c r="E136" s="125"/>
    </row>
    <row r="137" spans="5:5" x14ac:dyDescent="0.2">
      <c r="E137" s="125"/>
    </row>
    <row r="138" spans="5:5" x14ac:dyDescent="0.2">
      <c r="E138" s="125"/>
    </row>
    <row r="139" spans="5:5" x14ac:dyDescent="0.2">
      <c r="E139" s="125"/>
    </row>
    <row r="140" spans="5:5" x14ac:dyDescent="0.2">
      <c r="E140" s="125"/>
    </row>
    <row r="141" spans="5:5" x14ac:dyDescent="0.2">
      <c r="E141" s="125"/>
    </row>
    <row r="142" spans="5:5" x14ac:dyDescent="0.2">
      <c r="E142" s="125"/>
    </row>
    <row r="143" spans="5:5" x14ac:dyDescent="0.2">
      <c r="E143" s="125"/>
    </row>
    <row r="144" spans="5:5" x14ac:dyDescent="0.2">
      <c r="E144" s="125"/>
    </row>
    <row r="145" spans="1:7" x14ac:dyDescent="0.2">
      <c r="E145" s="125"/>
    </row>
    <row r="146" spans="1:7" x14ac:dyDescent="0.2">
      <c r="E146" s="125"/>
    </row>
    <row r="147" spans="1:7" x14ac:dyDescent="0.2">
      <c r="E147" s="125"/>
    </row>
    <row r="148" spans="1:7" x14ac:dyDescent="0.2">
      <c r="E148" s="125"/>
    </row>
    <row r="149" spans="1:7" x14ac:dyDescent="0.2">
      <c r="E149" s="125"/>
    </row>
    <row r="150" spans="1:7" x14ac:dyDescent="0.2">
      <c r="E150" s="125"/>
    </row>
    <row r="151" spans="1:7" x14ac:dyDescent="0.2">
      <c r="E151" s="125"/>
    </row>
    <row r="152" spans="1:7" x14ac:dyDescent="0.2">
      <c r="E152" s="125"/>
    </row>
    <row r="153" spans="1:7" x14ac:dyDescent="0.2">
      <c r="E153" s="125"/>
    </row>
    <row r="154" spans="1:7" x14ac:dyDescent="0.2">
      <c r="E154" s="125"/>
    </row>
    <row r="155" spans="1:7" x14ac:dyDescent="0.2">
      <c r="E155" s="125"/>
    </row>
    <row r="156" spans="1:7" x14ac:dyDescent="0.2">
      <c r="A156" s="126"/>
      <c r="B156" s="126"/>
    </row>
    <row r="157" spans="1:7" x14ac:dyDescent="0.2">
      <c r="C157" s="128"/>
      <c r="D157" s="132"/>
      <c r="E157" s="129"/>
      <c r="F157" s="128"/>
      <c r="G157" s="130"/>
    </row>
    <row r="158" spans="1:7" x14ac:dyDescent="0.2">
      <c r="A158" s="126"/>
      <c r="B158" s="126"/>
    </row>
  </sheetData>
  <mergeCells count="7">
    <mergeCell ref="J3:J4"/>
    <mergeCell ref="H3:I4"/>
    <mergeCell ref="A1:G1"/>
    <mergeCell ref="A3:B3"/>
    <mergeCell ref="A4:B4"/>
    <mergeCell ref="D4:G4"/>
    <mergeCell ref="D3:E3"/>
  </mergeCells>
  <phoneticPr fontId="0" type="noConversion"/>
  <conditionalFormatting sqref="C63">
    <cfRule type="cellIs" dxfId="9" priority="73" stopIfTrue="1" operator="equal">
      <formula>"soubor"</formula>
    </cfRule>
  </conditionalFormatting>
  <conditionalFormatting sqref="C62">
    <cfRule type="cellIs" dxfId="8" priority="72" stopIfTrue="1" operator="equal">
      <formula>"soubor"</formula>
    </cfRule>
  </conditionalFormatting>
  <conditionalFormatting sqref="C20">
    <cfRule type="cellIs" dxfId="7" priority="71" stopIfTrue="1" operator="equal">
      <formula>"soubor"</formula>
    </cfRule>
  </conditionalFormatting>
  <conditionalFormatting sqref="I100:J100 I94:J95 I99">
    <cfRule type="cellIs" dxfId="6" priority="19" stopIfTrue="1" operator="greaterThan">
      <formula>200</formula>
    </cfRule>
  </conditionalFormatting>
  <conditionalFormatting sqref="I96">
    <cfRule type="cellIs" dxfId="5" priority="17" stopIfTrue="1" operator="greaterThan">
      <formula>200</formula>
    </cfRule>
  </conditionalFormatting>
  <conditionalFormatting sqref="I97:J97">
    <cfRule type="cellIs" dxfId="4" priority="16" stopIfTrue="1" operator="greaterThan">
      <formula>200</formula>
    </cfRule>
  </conditionalFormatting>
  <conditionalFormatting sqref="C76">
    <cfRule type="cellIs" dxfId="3" priority="9" stopIfTrue="1" operator="equal">
      <formula>"soubor"</formula>
    </cfRule>
  </conditionalFormatting>
  <conditionalFormatting sqref="C75">
    <cfRule type="cellIs" dxfId="2" priority="8" stopIfTrue="1" operator="equal">
      <formula>"soubor"</formula>
    </cfRule>
  </conditionalFormatting>
  <conditionalFormatting sqref="C73">
    <cfRule type="cellIs" dxfId="1" priority="6" stopIfTrue="1" operator="equal">
      <formula>"soubor"</formula>
    </cfRule>
  </conditionalFormatting>
  <conditionalFormatting sqref="I98:J98">
    <cfRule type="cellIs" dxfId="0" priority="2" stopIfTrue="1" operator="greaterThan">
      <formula>200</formula>
    </cfRule>
  </conditionalFormatting>
  <printOptions horizontalCentered="1" gridLinesSet="0"/>
  <pageMargins left="7.874015748031496E-2" right="7.874015748031496E-2" top="0.19685039370078741" bottom="0.27559055118110237" header="0.19685039370078741" footer="3.937007874015748E-2"/>
  <pageSetup paperSize="9" scale="61" fitToHeight="0" orientation="portrait" r:id="rId1"/>
  <headerFooter alignWithMargins="0">
    <oddFooter>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7"/>
  <sheetViews>
    <sheetView workbookViewId="0">
      <selection activeCell="C31" sqref="C31"/>
    </sheetView>
  </sheetViews>
  <sheetFormatPr defaultRowHeight="12.75" x14ac:dyDescent="0.2"/>
  <sheetData>
    <row r="1" spans="1:1" x14ac:dyDescent="0.2">
      <c r="A1" s="124" t="s">
        <v>103</v>
      </c>
    </row>
    <row r="2" spans="1:1" x14ac:dyDescent="0.2">
      <c r="A2" t="s">
        <v>104</v>
      </c>
    </row>
    <row r="3" spans="1:1" x14ac:dyDescent="0.2">
      <c r="A3" t="s">
        <v>105</v>
      </c>
    </row>
    <row r="4" spans="1:1" x14ac:dyDescent="0.2">
      <c r="A4" t="s">
        <v>106</v>
      </c>
    </row>
    <row r="5" spans="1:1" x14ac:dyDescent="0.2">
      <c r="A5" t="s">
        <v>107</v>
      </c>
    </row>
    <row r="6" spans="1:1" x14ac:dyDescent="0.2">
      <c r="A6" t="s">
        <v>108</v>
      </c>
    </row>
    <row r="7" spans="1:1" x14ac:dyDescent="0.2">
      <c r="A7" t="s">
        <v>109</v>
      </c>
    </row>
    <row r="8" spans="1:1" x14ac:dyDescent="0.2">
      <c r="A8" t="s">
        <v>110</v>
      </c>
    </row>
    <row r="9" spans="1:1" x14ac:dyDescent="0.2">
      <c r="A9" t="s">
        <v>111</v>
      </c>
    </row>
    <row r="10" spans="1:1" x14ac:dyDescent="0.2">
      <c r="A10" t="s">
        <v>112</v>
      </c>
    </row>
    <row r="11" spans="1:1" x14ac:dyDescent="0.2">
      <c r="A11" t="s">
        <v>113</v>
      </c>
    </row>
    <row r="12" spans="1:1" x14ac:dyDescent="0.2">
      <c r="A12" t="s">
        <v>114</v>
      </c>
    </row>
    <row r="13" spans="1:1" x14ac:dyDescent="0.2">
      <c r="A13" t="s">
        <v>115</v>
      </c>
    </row>
    <row r="14" spans="1:1" x14ac:dyDescent="0.2">
      <c r="A14" t="s">
        <v>116</v>
      </c>
    </row>
    <row r="15" spans="1:1" x14ac:dyDescent="0.2">
      <c r="A15" t="s">
        <v>117</v>
      </c>
    </row>
    <row r="16" spans="1:1" x14ac:dyDescent="0.2">
      <c r="A16" t="s">
        <v>118</v>
      </c>
    </row>
    <row r="17" spans="1:1" x14ac:dyDescent="0.2">
      <c r="A17" t="s">
        <v>119</v>
      </c>
    </row>
    <row r="18" spans="1:1" x14ac:dyDescent="0.2">
      <c r="A18" t="s">
        <v>120</v>
      </c>
    </row>
    <row r="19" spans="1:1" x14ac:dyDescent="0.2">
      <c r="A19" t="s">
        <v>121</v>
      </c>
    </row>
    <row r="20" spans="1:1" x14ac:dyDescent="0.2">
      <c r="A20" t="s">
        <v>122</v>
      </c>
    </row>
    <row r="21" spans="1:1" x14ac:dyDescent="0.2">
      <c r="A21" t="s">
        <v>123</v>
      </c>
    </row>
    <row r="22" spans="1:1" x14ac:dyDescent="0.2">
      <c r="A22" t="s">
        <v>124</v>
      </c>
    </row>
    <row r="23" spans="1:1" x14ac:dyDescent="0.2">
      <c r="A23" t="s">
        <v>125</v>
      </c>
    </row>
    <row r="24" spans="1:1" x14ac:dyDescent="0.2">
      <c r="A24" t="s">
        <v>126</v>
      </c>
    </row>
    <row r="25" spans="1:1" x14ac:dyDescent="0.2">
      <c r="A25" t="s">
        <v>127</v>
      </c>
    </row>
    <row r="26" spans="1:1" x14ac:dyDescent="0.2">
      <c r="A26" t="s">
        <v>128</v>
      </c>
    </row>
    <row r="27" spans="1:1" x14ac:dyDescent="0.2">
      <c r="A27" t="s">
        <v>129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MONT.713</vt:lpstr>
      <vt:lpstr>mont.732</vt:lpstr>
      <vt:lpstr>mont.733</vt:lpstr>
      <vt:lpstr>mont.734</vt:lpstr>
      <vt:lpstr>mont.767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Profese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soustava</vt:lpstr>
      <vt:lpstr>soustva</vt:lpstr>
      <vt:lpstr>VRN</vt:lpstr>
      <vt:lpstr>Zakazka</vt:lpstr>
      <vt:lpstr>Zaklad22</vt:lpstr>
      <vt:lpstr>Zaklad5</vt:lpstr>
      <vt:lpstr>Zařazení</vt:lpstr>
      <vt:lpstr>Zhotovitel</vt:lpstr>
    </vt:vector>
  </TitlesOfParts>
  <Company>Spojprojekt CZ,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Filip Alexander,Ing.</cp:lastModifiedBy>
  <cp:lastPrinted>2018-12-10T09:51:47Z</cp:lastPrinted>
  <dcterms:created xsi:type="dcterms:W3CDTF">2011-12-29T12:13:28Z</dcterms:created>
  <dcterms:modified xsi:type="dcterms:W3CDTF">2019-03-14T08:22:51Z</dcterms:modified>
</cp:coreProperties>
</file>